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runo\Downloads\"/>
    </mc:Choice>
  </mc:AlternateContent>
  <xr:revisionPtr revIDLastSave="0" documentId="13_ncr:1_{1ECE43F9-8EC7-428D-84C2-A11B5FF3E6B6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Proposta" sheetId="1" r:id="rId1"/>
    <sheet name="BDI" sheetId="2" r:id="rId2"/>
    <sheet name="Custo por unidade" sheetId="3" r:id="rId3"/>
  </sheets>
  <definedNames>
    <definedName name="_xlnm.Print_Area" localSheetId="1">BDI!$B$6:$J$59</definedName>
    <definedName name="_xlnm.Print_Area" localSheetId="2">'Custo por unidade'!$B$10:$M$76</definedName>
    <definedName name="_xlnm.Print_Area" localSheetId="0">Proposta!$B$6:$D$31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71" i="3" l="1"/>
  <c r="P71" i="3"/>
  <c r="O71" i="3"/>
  <c r="N71" i="3"/>
  <c r="D8" i="3"/>
  <c r="I39" i="3" s="1"/>
  <c r="H39" i="3" s="1"/>
  <c r="C8" i="3"/>
  <c r="E47" i="2"/>
  <c r="E48" i="2" s="1"/>
  <c r="E49" i="2" s="1"/>
  <c r="F45" i="2"/>
  <c r="G45" i="2" s="1"/>
  <c r="H45" i="2" s="1"/>
  <c r="I45" i="2" s="1"/>
  <c r="F44" i="2"/>
  <c r="G44" i="2" s="1"/>
  <c r="H44" i="2" s="1"/>
  <c r="I44" i="2" s="1"/>
  <c r="F43" i="2"/>
  <c r="G43" i="2" s="1"/>
  <c r="H43" i="2" s="1"/>
  <c r="I43" i="2" s="1"/>
  <c r="F42" i="2"/>
  <c r="G42" i="2" s="1"/>
  <c r="H42" i="2" s="1"/>
  <c r="I42" i="2" s="1"/>
  <c r="F41" i="2"/>
  <c r="G41" i="2" s="1"/>
  <c r="F40" i="2"/>
  <c r="G40" i="2" s="1"/>
  <c r="H40" i="2" s="1"/>
  <c r="I40" i="2" s="1"/>
  <c r="F39" i="2"/>
  <c r="G39" i="2" s="1"/>
  <c r="H39" i="2" s="1"/>
  <c r="I39" i="2" s="1"/>
  <c r="E33" i="2"/>
  <c r="F33" i="2" s="1"/>
  <c r="G33" i="2" s="1"/>
  <c r="H33" i="2" s="1"/>
  <c r="I33" i="2" s="1"/>
  <c r="F31" i="2"/>
  <c r="G31" i="2" s="1"/>
  <c r="H31" i="2" s="1"/>
  <c r="I31" i="2" s="1"/>
  <c r="F30" i="2"/>
  <c r="G30" i="2" s="1"/>
  <c r="H30" i="2" s="1"/>
  <c r="I30" i="2" s="1"/>
  <c r="F29" i="2"/>
  <c r="G29" i="2" s="1"/>
  <c r="H29" i="2" s="1"/>
  <c r="I29" i="2" s="1"/>
  <c r="F28" i="2"/>
  <c r="G28" i="2" s="1"/>
  <c r="H28" i="2" s="1"/>
  <c r="I28" i="2" s="1"/>
  <c r="F27" i="2"/>
  <c r="F26" i="2"/>
  <c r="G26" i="2" s="1"/>
  <c r="H26" i="2" s="1"/>
  <c r="I26" i="2" s="1"/>
  <c r="F25" i="2"/>
  <c r="G25" i="2" s="1"/>
  <c r="H25" i="2" s="1"/>
  <c r="I25" i="2" s="1"/>
  <c r="B6" i="2"/>
  <c r="F8" i="3" l="1"/>
  <c r="F34" i="2"/>
  <c r="F35" i="2" s="1"/>
  <c r="E34" i="2"/>
  <c r="E35" i="2" s="1"/>
  <c r="H41" i="2"/>
  <c r="G27" i="2"/>
  <c r="F47" i="2"/>
  <c r="G47" i="2" s="1"/>
  <c r="H47" i="2" s="1"/>
  <c r="I47" i="2" s="1"/>
  <c r="E8" i="3" l="1"/>
  <c r="G8" i="3" s="1"/>
  <c r="H66" i="3"/>
  <c r="K51" i="3"/>
  <c r="J66" i="3"/>
  <c r="L68" i="3"/>
  <c r="K67" i="3"/>
  <c r="J70" i="3"/>
  <c r="I68" i="3"/>
  <c r="I64" i="3"/>
  <c r="K66" i="3"/>
  <c r="I65" i="3"/>
  <c r="K65" i="3"/>
  <c r="L65" i="3"/>
  <c r="J64" i="3"/>
  <c r="L66" i="3"/>
  <c r="I69" i="3"/>
  <c r="K64" i="3"/>
  <c r="J69" i="3"/>
  <c r="J65" i="3"/>
  <c r="J68" i="3"/>
  <c r="K68" i="3"/>
  <c r="L64" i="3"/>
  <c r="I67" i="3"/>
  <c r="K69" i="3"/>
  <c r="L67" i="3"/>
  <c r="K70" i="3"/>
  <c r="J67" i="3"/>
  <c r="L69" i="3"/>
  <c r="I70" i="3"/>
  <c r="L70" i="3"/>
  <c r="I66" i="3"/>
  <c r="K48" i="3"/>
  <c r="J57" i="3"/>
  <c r="J48" i="3"/>
  <c r="J60" i="3"/>
  <c r="I63" i="3"/>
  <c r="J52" i="3"/>
  <c r="L56" i="3"/>
  <c r="I55" i="3"/>
  <c r="K57" i="3"/>
  <c r="L52" i="3"/>
  <c r="I51" i="3"/>
  <c r="I52" i="3"/>
  <c r="L48" i="3"/>
  <c r="L49" i="3"/>
  <c r="I47" i="3"/>
  <c r="I48" i="3"/>
  <c r="K52" i="3"/>
  <c r="L61" i="3"/>
  <c r="I53" i="3"/>
  <c r="J56" i="3"/>
  <c r="K53" i="3"/>
  <c r="K49" i="3"/>
  <c r="L54" i="3"/>
  <c r="L50" i="3"/>
  <c r="I60" i="3"/>
  <c r="L53" i="3"/>
  <c r="I49" i="3"/>
  <c r="K50" i="3"/>
  <c r="L60" i="3"/>
  <c r="K60" i="3"/>
  <c r="L57" i="3"/>
  <c r="I59" i="3"/>
  <c r="K56" i="3"/>
  <c r="I56" i="3"/>
  <c r="K46" i="3"/>
  <c r="K61" i="3"/>
  <c r="K59" i="3"/>
  <c r="K47" i="3"/>
  <c r="J61" i="3"/>
  <c r="L62" i="3"/>
  <c r="I57" i="3"/>
  <c r="I61" i="3"/>
  <c r="G48" i="2"/>
  <c r="G49" i="2" s="1"/>
  <c r="J63" i="3"/>
  <c r="J59" i="3"/>
  <c r="J47" i="3"/>
  <c r="L46" i="3"/>
  <c r="K62" i="3"/>
  <c r="K58" i="3"/>
  <c r="K54" i="3"/>
  <c r="J55" i="3"/>
  <c r="J51" i="3"/>
  <c r="L58" i="3"/>
  <c r="K63" i="3"/>
  <c r="K55" i="3"/>
  <c r="J58" i="3"/>
  <c r="I46" i="3"/>
  <c r="I58" i="3"/>
  <c r="L55" i="3"/>
  <c r="J54" i="3"/>
  <c r="I54" i="3"/>
  <c r="J53" i="3"/>
  <c r="L47" i="3"/>
  <c r="L51" i="3"/>
  <c r="L59" i="3"/>
  <c r="J50" i="3"/>
  <c r="J46" i="3"/>
  <c r="L63" i="3"/>
  <c r="I50" i="3"/>
  <c r="J49" i="3"/>
  <c r="J62" i="3"/>
  <c r="I62" i="3"/>
  <c r="I41" i="2"/>
  <c r="I48" i="2" s="1"/>
  <c r="I49" i="2" s="1"/>
  <c r="H48" i="2"/>
  <c r="H49" i="2" s="1"/>
  <c r="F48" i="2"/>
  <c r="F49" i="2" s="1"/>
  <c r="G34" i="2"/>
  <c r="G35" i="2" s="1"/>
  <c r="H51" i="3" s="1"/>
  <c r="H27" i="2"/>
  <c r="H68" i="3" l="1"/>
  <c r="C68" i="3" s="1"/>
  <c r="H67" i="3"/>
  <c r="F67" i="3" s="1"/>
  <c r="H64" i="3"/>
  <c r="F64" i="3" s="1"/>
  <c r="D27" i="3"/>
  <c r="C27" i="3" s="1"/>
  <c r="E27" i="3" s="1"/>
  <c r="F27" i="3" s="1"/>
  <c r="H27" i="3" s="1"/>
  <c r="I27" i="3" s="1"/>
  <c r="D16" i="3"/>
  <c r="C16" i="3" s="1"/>
  <c r="D35" i="3"/>
  <c r="C35" i="3" s="1"/>
  <c r="E35" i="3" s="1"/>
  <c r="F35" i="3" s="1"/>
  <c r="H35" i="3" s="1"/>
  <c r="I35" i="3" s="1"/>
  <c r="D33" i="3"/>
  <c r="D17" i="3"/>
  <c r="C17" i="3" s="1"/>
  <c r="E16" i="3"/>
  <c r="F16" i="3" s="1"/>
  <c r="H16" i="3" s="1"/>
  <c r="I16" i="3" s="1"/>
  <c r="D25" i="3"/>
  <c r="C25" i="3" s="1"/>
  <c r="E17" i="3"/>
  <c r="F17" i="3" s="1"/>
  <c r="H17" i="3" s="1"/>
  <c r="I17" i="3" s="1"/>
  <c r="D32" i="3"/>
  <c r="D15" i="3"/>
  <c r="C15" i="3" s="1"/>
  <c r="D22" i="3"/>
  <c r="D28" i="3"/>
  <c r="C28" i="3" s="1"/>
  <c r="D36" i="3"/>
  <c r="C36" i="3" s="1"/>
  <c r="D30" i="3"/>
  <c r="C30" i="3" s="1"/>
  <c r="D20" i="3"/>
  <c r="D34" i="3"/>
  <c r="D26" i="3"/>
  <c r="C26" i="3" s="1"/>
  <c r="D24" i="3"/>
  <c r="C24" i="3" s="1"/>
  <c r="D38" i="3"/>
  <c r="C38" i="3" s="1"/>
  <c r="C33" i="3"/>
  <c r="D19" i="3"/>
  <c r="C19" i="3" s="1"/>
  <c r="D18" i="3"/>
  <c r="C18" i="3" s="1"/>
  <c r="D14" i="3"/>
  <c r="C14" i="3" s="1"/>
  <c r="D37" i="3"/>
  <c r="D23" i="3"/>
  <c r="C23" i="3" s="1"/>
  <c r="D21" i="3"/>
  <c r="C21" i="3" s="1"/>
  <c r="D29" i="3"/>
  <c r="C29" i="3" s="1"/>
  <c r="D31" i="3"/>
  <c r="C66" i="3"/>
  <c r="D66" i="3"/>
  <c r="F66" i="3"/>
  <c r="C64" i="3"/>
  <c r="E64" i="3"/>
  <c r="D64" i="3"/>
  <c r="C51" i="3"/>
  <c r="E51" i="3"/>
  <c r="D51" i="3"/>
  <c r="F51" i="3"/>
  <c r="E66" i="3"/>
  <c r="K71" i="3"/>
  <c r="H49" i="3"/>
  <c r="F49" i="3" s="1"/>
  <c r="H46" i="3"/>
  <c r="D46" i="3" s="1"/>
  <c r="I71" i="3"/>
  <c r="L71" i="3"/>
  <c r="J71" i="3"/>
  <c r="H34" i="2"/>
  <c r="H35" i="2" s="1"/>
  <c r="H58" i="3" s="1"/>
  <c r="E58" i="3" s="1"/>
  <c r="I27" i="2"/>
  <c r="I34" i="2" s="1"/>
  <c r="I35" i="2" s="1"/>
  <c r="H56" i="3" s="1"/>
  <c r="C56" i="3" s="1"/>
  <c r="D67" i="3" l="1"/>
  <c r="E67" i="3"/>
  <c r="F68" i="3"/>
  <c r="C67" i="3"/>
  <c r="D68" i="3"/>
  <c r="E68" i="3"/>
  <c r="G17" i="3"/>
  <c r="G27" i="3"/>
  <c r="E25" i="3"/>
  <c r="F25" i="3" s="1"/>
  <c r="H25" i="3" s="1"/>
  <c r="I25" i="3" s="1"/>
  <c r="G16" i="3"/>
  <c r="E29" i="3"/>
  <c r="F29" i="3" s="1"/>
  <c r="H29" i="3" s="1"/>
  <c r="I29" i="3" s="1"/>
  <c r="E23" i="3"/>
  <c r="F23" i="3" s="1"/>
  <c r="H23" i="3" s="1"/>
  <c r="I23" i="3" s="1"/>
  <c r="G35" i="3"/>
  <c r="C34" i="3"/>
  <c r="E26" i="3"/>
  <c r="F26" i="3" s="1"/>
  <c r="H26" i="3" s="1"/>
  <c r="I26" i="3" s="1"/>
  <c r="C37" i="3"/>
  <c r="C20" i="3"/>
  <c r="C32" i="3"/>
  <c r="E14" i="3"/>
  <c r="F14" i="3" s="1"/>
  <c r="H14" i="3" s="1"/>
  <c r="I14" i="3" s="1"/>
  <c r="E36" i="3"/>
  <c r="F36" i="3" s="1"/>
  <c r="H36" i="3" s="1"/>
  <c r="I36" i="3" s="1"/>
  <c r="C22" i="3"/>
  <c r="E38" i="3"/>
  <c r="F38" i="3" s="1"/>
  <c r="H38" i="3" s="1"/>
  <c r="I38" i="3" s="1"/>
  <c r="G38" i="3"/>
  <c r="E24" i="3"/>
  <c r="F24" i="3" s="1"/>
  <c r="H24" i="3" s="1"/>
  <c r="I24" i="3" s="1"/>
  <c r="E21" i="3"/>
  <c r="F21" i="3" s="1"/>
  <c r="H21" i="3" s="1"/>
  <c r="I21" i="3" s="1"/>
  <c r="E30" i="3"/>
  <c r="F30" i="3" s="1"/>
  <c r="H30" i="3" s="1"/>
  <c r="I30" i="3" s="1"/>
  <c r="E18" i="3"/>
  <c r="F18" i="3" s="1"/>
  <c r="H18" i="3" s="1"/>
  <c r="I18" i="3" s="1"/>
  <c r="E19" i="3"/>
  <c r="F19" i="3" s="1"/>
  <c r="H19" i="3" s="1"/>
  <c r="I19" i="3" s="1"/>
  <c r="E28" i="3"/>
  <c r="F28" i="3" s="1"/>
  <c r="H28" i="3" s="1"/>
  <c r="I28" i="3" s="1"/>
  <c r="C31" i="3"/>
  <c r="E33" i="3"/>
  <c r="F33" i="3" s="1"/>
  <c r="H33" i="3" s="1"/>
  <c r="I33" i="3" s="1"/>
  <c r="E15" i="3"/>
  <c r="F15" i="3" s="1"/>
  <c r="H15" i="3" s="1"/>
  <c r="I15" i="3" s="1"/>
  <c r="G15" i="3"/>
  <c r="C46" i="3"/>
  <c r="E49" i="3"/>
  <c r="F56" i="3"/>
  <c r="E46" i="3"/>
  <c r="F46" i="3"/>
  <c r="E56" i="3"/>
  <c r="D56" i="3"/>
  <c r="C49" i="3"/>
  <c r="D49" i="3"/>
  <c r="C58" i="3"/>
  <c r="D58" i="3"/>
  <c r="H47" i="3"/>
  <c r="H65" i="3"/>
  <c r="H69" i="3"/>
  <c r="H70" i="3"/>
  <c r="F58" i="3"/>
  <c r="H62" i="3"/>
  <c r="H61" i="3"/>
  <c r="H63" i="3"/>
  <c r="H50" i="3"/>
  <c r="H60" i="3"/>
  <c r="H59" i="3"/>
  <c r="D39" i="3"/>
  <c r="C39" i="3" s="1"/>
  <c r="H53" i="3"/>
  <c r="H55" i="3"/>
  <c r="H52" i="3"/>
  <c r="H48" i="3"/>
  <c r="H57" i="3"/>
  <c r="H54" i="3"/>
  <c r="G24" i="3" l="1"/>
  <c r="G28" i="3"/>
  <c r="G30" i="3"/>
  <c r="G19" i="3"/>
  <c r="G14" i="3"/>
  <c r="G26" i="3"/>
  <c r="G25" i="3"/>
  <c r="G36" i="3"/>
  <c r="G29" i="3"/>
  <c r="G33" i="3"/>
  <c r="E37" i="3"/>
  <c r="F37" i="3" s="1"/>
  <c r="H37" i="3" s="1"/>
  <c r="I37" i="3" s="1"/>
  <c r="E32" i="3"/>
  <c r="F32" i="3" s="1"/>
  <c r="H32" i="3" s="1"/>
  <c r="I32" i="3" s="1"/>
  <c r="E31" i="3"/>
  <c r="F31" i="3" s="1"/>
  <c r="H31" i="3" s="1"/>
  <c r="I31" i="3" s="1"/>
  <c r="E20" i="3"/>
  <c r="F20" i="3" s="1"/>
  <c r="H20" i="3" s="1"/>
  <c r="I20" i="3" s="1"/>
  <c r="G18" i="3"/>
  <c r="E34" i="3"/>
  <c r="F34" i="3" s="1"/>
  <c r="H34" i="3" s="1"/>
  <c r="I34" i="3" s="1"/>
  <c r="G34" i="3"/>
  <c r="G21" i="3"/>
  <c r="E22" i="3"/>
  <c r="F22" i="3" s="1"/>
  <c r="H22" i="3" s="1"/>
  <c r="I22" i="3" s="1"/>
  <c r="G23" i="3"/>
  <c r="F70" i="3"/>
  <c r="C70" i="3"/>
  <c r="D70" i="3"/>
  <c r="E70" i="3"/>
  <c r="C69" i="3"/>
  <c r="E69" i="3"/>
  <c r="F69" i="3"/>
  <c r="D69" i="3"/>
  <c r="E63" i="3"/>
  <c r="C63" i="3"/>
  <c r="F63" i="3"/>
  <c r="D63" i="3"/>
  <c r="F57" i="3"/>
  <c r="C57" i="3"/>
  <c r="E57" i="3"/>
  <c r="D57" i="3"/>
  <c r="F65" i="3"/>
  <c r="C65" i="3"/>
  <c r="E65" i="3"/>
  <c r="D65" i="3"/>
  <c r="F61" i="3"/>
  <c r="C61" i="3"/>
  <c r="E61" i="3"/>
  <c r="D61" i="3"/>
  <c r="D62" i="3"/>
  <c r="F62" i="3"/>
  <c r="E62" i="3"/>
  <c r="C62" i="3"/>
  <c r="D52" i="3"/>
  <c r="E52" i="3"/>
  <c r="F52" i="3"/>
  <c r="C52" i="3"/>
  <c r="F47" i="3"/>
  <c r="D47" i="3"/>
  <c r="E47" i="3"/>
  <c r="C47" i="3"/>
  <c r="F60" i="3"/>
  <c r="D60" i="3"/>
  <c r="C60" i="3"/>
  <c r="E60" i="3"/>
  <c r="C54" i="3"/>
  <c r="E54" i="3"/>
  <c r="D54" i="3"/>
  <c r="F54" i="3"/>
  <c r="D55" i="3"/>
  <c r="E55" i="3"/>
  <c r="F55" i="3"/>
  <c r="C55" i="3"/>
  <c r="E53" i="3"/>
  <c r="D53" i="3"/>
  <c r="C53" i="3"/>
  <c r="F53" i="3"/>
  <c r="F50" i="3"/>
  <c r="E50" i="3"/>
  <c r="C50" i="3"/>
  <c r="D50" i="3"/>
  <c r="D48" i="3"/>
  <c r="C48" i="3"/>
  <c r="E48" i="3"/>
  <c r="F48" i="3"/>
  <c r="E59" i="3"/>
  <c r="D59" i="3"/>
  <c r="F59" i="3"/>
  <c r="C59" i="3"/>
  <c r="F39" i="3"/>
  <c r="E39" i="3" s="1"/>
  <c r="G39" i="3" s="1"/>
  <c r="G37" i="3" l="1"/>
  <c r="G31" i="3"/>
  <c r="G32" i="3"/>
  <c r="G20" i="3"/>
  <c r="G22" i="3"/>
  <c r="D71" i="3"/>
  <c r="E71" i="3"/>
  <c r="F71" i="3"/>
  <c r="C71" i="3"/>
</calcChain>
</file>

<file path=xl/sharedStrings.xml><?xml version="1.0" encoding="utf-8"?>
<sst xmlns="http://schemas.openxmlformats.org/spreadsheetml/2006/main" count="216" uniqueCount="139">
  <si>
    <t>INFORMAÇÕES AO LICITANTE:</t>
  </si>
  <si>
    <t>MODELO DE PROPOSTA DE PREÇOS</t>
  </si>
  <si>
    <t>ITEM</t>
  </si>
  <si>
    <t>DESCRIÇÃO DO SERVIÇO</t>
  </si>
  <si>
    <t>VALOR DA PROPOSTA (R$) PARA 24 MESES</t>
  </si>
  <si>
    <t>– Indicação do regime tributário da licitante:</t>
  </si>
  <si>
    <t>Dados para pagamento:</t>
  </si>
  <si>
    <t>– Banco (Nome/nº): – Agência: – Conta:</t>
  </si>
  <si>
    <t>Informações para assinatura do Contrato:</t>
  </si>
  <si>
    <t>– Nome:</t>
  </si>
  <si>
    <t>– Cargo:</t>
  </si>
  <si>
    <t>– RG:</t>
  </si>
  <si>
    <t>– CPF:</t>
  </si>
  <si>
    <t>–Telefone/Fax: E-mail:</t>
  </si>
  <si>
    <t>Local e data.</t>
  </si>
  <si>
    <t>Assinatura e Nome do Representante Legal da Empresa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</si>
  <si>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</si>
  <si>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>MODELO DE COMPOSIÇÃO DAS TAXAS DE BONIFICAÇÃO E DESPESAS INDIRETAS (BDI)</t>
  </si>
  <si>
    <t>INFORMAR CONTRIBUIÇÃO PREVIDENCIÁRIA ("NÃO DESONERADA" OU "DESONERADA"):</t>
  </si>
  <si>
    <t>NÃO DESONERADA</t>
  </si>
  <si>
    <t>DESONERADA</t>
  </si>
  <si>
    <t>Fórmula utilizada no Acórdão TCU 2622/2013: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</si>
  <si>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</si>
  <si>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</si>
  <si>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</si>
  <si>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</si>
  <si>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</si>
  <si>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</si>
  <si>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</si>
  <si>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</si>
  <si>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</si>
  <si>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</si>
  <si>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BDI CALCULADO DE ACORDO COM AS ALÍQUOTAS DE ISS PRATICADAS NOS MUNICÍPIOS QUE COMPÕEM O POLO</t>
  </si>
  <si>
    <t>ISS 5%</t>
  </si>
  <si>
    <t>ISS 4%</t>
  </si>
  <si>
    <t>ISS 3%</t>
  </si>
  <si>
    <t>ISS 2,5%</t>
  </si>
  <si>
    <t>ISS 2%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</si>
  <si>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</si>
  <si>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</si>
  <si>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</si>
  <si>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</si>
  <si>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</si>
  <si>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</si>
  <si>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</si>
  <si>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</si>
  <si>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</si>
  <si>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</si>
  <si>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</si>
  <si>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</si>
  <si>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-</t>
  </si>
  <si>
    <t>COFINS</t>
  </si>
  <si>
    <t>ISS*</t>
  </si>
  <si>
    <t>CPRB</t>
  </si>
  <si>
    <t>BDI CALCULADO</t>
  </si>
  <si>
    <t>BDI ADOTADO</t>
  </si>
  <si>
    <t>ESTIMATIVA DE COMPOSIÇÃO DA TAXA DE BDI PARA EQUIPAMENTOS</t>
  </si>
  <si>
    <t>Definições:</t>
  </si>
  <si>
    <t>ISS – Imposto sobre serviços de qualquer natureza.</t>
  </si>
  <si>
    <t>PIS – Programa de integração social.</t>
  </si>
  <si>
    <t>COFINS – Contribuição para financiamento da seguridade social.</t>
  </si>
  <si>
    <t>Observações:</t>
  </si>
  <si>
    <t>1) A porcentagem de ISS pode variar de 2 à 5 % conforme Legislação Municipal, de modo que o valor do BDI a ser adotado para a remuneração de cada serviço deverá ser o correspondente ao do ISS praticado no local da prestação do serviço.</t>
  </si>
  <si>
    <t>4) A Licitante é responsável pelo correto preenchimento das alíquotas, que devem representar suas condições reais de fornecimento. A taxa de BDI resultante será aplicada no decorrer da execução do Contrato.</t>
  </si>
  <si>
    <t>INFORMAÇÃO AO LICITANTE:</t>
  </si>
  <si>
    <t>1) Não preencher nenhuma célula desta planilha. Os valores são de preenchimento automático ou pré determinados pela estimativa do INSS, sendo somente para uso do contratante.</t>
  </si>
  <si>
    <t>CÁLCULO DO DESCONTO</t>
  </si>
  <si>
    <t>VALOR ANUAL ESTIMADO INSS (COM BDI)</t>
  </si>
  <si>
    <t>BDI ESTIMADO INSS (P/ ISS 5%)</t>
  </si>
  <si>
    <t>VALOR DA PROPOSTA (R$) COM BDI</t>
  </si>
  <si>
    <t>BDI PROPOSTO (ISS 5%)</t>
  </si>
  <si>
    <t>% DESÁGIO</t>
  </si>
  <si>
    <t>% DESCONTO PROPOSTA</t>
  </si>
  <si>
    <t>RESUMO DOS VALORES DA PROPOSTA</t>
  </si>
  <si>
    <t>PREVENTIVA</t>
  </si>
  <si>
    <t>VALOR ANUAL (PREVENTIVA)</t>
  </si>
  <si>
    <t>CORRETIVA</t>
  </si>
  <si>
    <t>TOTAL</t>
  </si>
  <si>
    <t>CUSTO ANUAL TOTAL</t>
  </si>
  <si>
    <t>CUSTO TOTAL (24 MESES)</t>
  </si>
  <si>
    <t>MÉDIO MENSAL</t>
  </si>
  <si>
    <t>ANUAL</t>
  </si>
  <si>
    <t>24 MESES</t>
  </si>
  <si>
    <t>VALORES DA PROPOSTA</t>
  </si>
  <si>
    <t>VALORES UNITÁRIOS DA MANUTENÇÃO PREVENTIVA POR UNIDADE E TIPO DE ROTINA</t>
  </si>
  <si>
    <t>GEX / APS</t>
  </si>
  <si>
    <t>Valores da proposta sem BDI e Desconto</t>
  </si>
  <si>
    <t>ISS locais</t>
  </si>
  <si>
    <t>BDI proposta</t>
  </si>
  <si>
    <t>Valores da proposta com BDI e Desconto</t>
  </si>
  <si>
    <t>Valores estimados pelo Contratante com BDI
(máximo que o Contratante se dispõe a pagar)</t>
  </si>
  <si>
    <t>Mensal</t>
  </si>
  <si>
    <t>Trimestral</t>
  </si>
  <si>
    <t>Semestral</t>
  </si>
  <si>
    <t>Anual</t>
  </si>
  <si>
    <t>PREGÃO ELETRÔNICO /2026</t>
  </si>
  <si>
    <t>PROCESSO ADMINISTRATIVO N.° 35014.147677/2025-01</t>
  </si>
  <si>
    <t>1) Preencher apenas as células de cor amarela, nas quais deverão constar os valores referentes à composição do BDI, bem como a forma de contribuição previdenciária. As demais células são de preenchimento automático, somente para uso do contratante.</t>
  </si>
  <si>
    <t>1) Preencher somente as células de cor amarela com o valor da proposta para 24 meses, numérico e por extenso.</t>
  </si>
  <si>
    <t>Valores máximos a serem apresentados pela licitante (vide observação nº 3).</t>
  </si>
  <si>
    <t>2) Serão adotados valores diferentes de BDI para serviços ou mero fornecimento de materiais e equipamentos, conforme Acórdão TCU n.º 2.622/2013.</t>
  </si>
  <si>
    <t xml:space="preserve">3) Os valores apresentados nas células de cor azul foram os utilizados pela contratante para o cálculo da estimativa dos custos dos serviços. Estes valores são os valores médios constantes no Acórdão TCU n.º 2.622/2013 para serviços correlatos à construção de edifícios, que é o serviço mais assemelhado ao objeto desta licitação. </t>
  </si>
  <si>
    <t>Para a situação DESONERADA incluiu-se no BDI a parcela referente à CPRB, que no ano de 2025 para empresas de construção civil tem valor de 80% de 4,5%, conforme Lei 14.973/2024 e IN RFB 2242/2024, ou seja 3,6% de CPRB.</t>
  </si>
  <si>
    <t>1) Os valores apresentados na coluna "Valores da proposta com BDI e Desconto" referem-se ao preços finais com BDI estimados pelo contratante através da Planilha de formação de preços do respectivo Polo menos o deságio de preço apresentado pela licitante no pregão (1-Valor da proposta da licitante/Valor máximo da administração). São estes os valores que a contratante pagará à contratada pela execução de cada rotina de manutenção preventiva, de acordo com o tipo da rotina (mensal, trimestral, semestral ou anual) e unidade de realização do serviço.</t>
  </si>
  <si>
    <t>2) Os valores apresentados na coluna "BDI Proposta" referem-se ao BDI informado pelo licitante na planilha "BDI" considerando o ISS da respectiva localidade.</t>
  </si>
  <si>
    <t>Sr. Pregoeiro, a Empresa ______________________________, CNPJ n.º ________________, sediada na _____________________(endereço completo), se propõe a executar os serviços discriminados, atendendo todas as condições estipuladas no Edital de Licitação, e nos valores abaixo:</t>
  </si>
  <si>
    <t>3) O valor do “% DESCONTO PROPOSTA” é apurado com base no deságio apresentado pela licitante, corrigido pela diferença entre o BDI informado pela licitante e o BDI estimado pela Administração para o respectivo regime de tributação (desonerado ou não desonerado), de modo a garantir que o preço final dos orçamentos dos serviços corretivos durante a execução dos contratos sejam compatíveis com o deságio apresentado pela licitante.</t>
  </si>
  <si>
    <t>CUSTO POR ROTINA</t>
  </si>
  <si>
    <t>PROPOSTA LICITANTE – POLO I</t>
  </si>
  <si>
    <t>Serviço de manutenção predial preventiva e corretiva por demanda, com fornecimento de materiais, peças e componentes, nos imóveis relacionados no Polo Regional I.</t>
  </si>
  <si>
    <t>VALOR TOTAL DO ITEM 1: R$ _____________ (por extenso).</t>
  </si>
  <si>
    <t>APS ASTORGA</t>
  </si>
  <si>
    <t>APS CAMPO MOURÃO</t>
  </si>
  <si>
    <t>APS CIANORTE</t>
  </si>
  <si>
    <t>APS COLORADO</t>
  </si>
  <si>
    <t>APS CRUZEIRO DO OESTE</t>
  </si>
  <si>
    <t>APS LOANDA</t>
  </si>
  <si>
    <t>APS MANDAGUARI</t>
  </si>
  <si>
    <t>APS NOVA ESPERANÇA</t>
  </si>
  <si>
    <t>APS PAIÇANDU</t>
  </si>
  <si>
    <t>APS PARANAVAÍ</t>
  </si>
  <si>
    <t>APS UMUARAMA</t>
  </si>
  <si>
    <t>CEDOCPREV MARINGÁ</t>
  </si>
  <si>
    <t>GEX/APS MARINGÁ</t>
  </si>
  <si>
    <t>APS GOIOERÊ</t>
  </si>
  <si>
    <t>GEX CASCAVEL</t>
  </si>
  <si>
    <t>APS CASCAVEL</t>
  </si>
  <si>
    <t>APS TOLEDO</t>
  </si>
  <si>
    <t>APS MARECHAL CÂNDIDO RONDON</t>
  </si>
  <si>
    <t>APS ASSIS CHATEAUBRIAND</t>
  </si>
  <si>
    <t>APS PALOTINA</t>
  </si>
  <si>
    <t>APS GUAÍRA</t>
  </si>
  <si>
    <t>APS MEDIANEIRA</t>
  </si>
  <si>
    <t>APS SÃO MIGUEL DO IGUAÇU</t>
  </si>
  <si>
    <t>APS FOZ DO IGUAÇU</t>
  </si>
  <si>
    <t>APS QUEDAS DO IGUAÇU</t>
  </si>
  <si>
    <t>ANEXO I – S1</t>
  </si>
  <si>
    <r>
      <t>2) O preço estimado pelo INSS é o valor máximo que a Administração se propõe</t>
    </r>
    <r>
      <rPr>
        <b/>
        <sz val="12"/>
        <color rgb="FFFF0000"/>
        <rFont val="Arial"/>
        <family val="2"/>
      </rPr>
      <t xml:space="preserve"> a pagar,  R$ 3.333.632,64 (três milhões, trezentos e trinta e três mil, seiscentos e trinta e dois reais e sessenta e quatro centavos)</t>
    </r>
    <r>
      <rPr>
        <b/>
        <sz val="12"/>
        <color rgb="FFFF0000"/>
        <rFont val="Arial"/>
        <family val="2"/>
        <charset val="1"/>
      </rPr>
      <t>. Não deverão ser apresentados valores acima do estimado pelo INSS.</t>
    </r>
  </si>
  <si>
    <t>– Validade da Proposta de Preços: 90 (noventa) dias, a contar da data de apresentação.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</si>
</sst>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R$-416]\ #,##0.00;[Red]\-[$R$-416]\ #,##0.00"/>
    <numFmt numFmtId="165" formatCode="&quot;R$ &quot;#,##0.00"/>
    <numFmt numFmtId="166" formatCode="0.000"/>
    <numFmt numFmtId="167" formatCode="0.0000%"/>
    <numFmt numFmtId="168" formatCode="_-&quot;R$ &quot;* #,##0.00_-;&quot;-R$ &quot;* #,##0.00_-;_-&quot;R$ &quot;* \-??_-;_-@_-"/>
    <numFmt numFmtId="169" formatCode="0.00000000000000%"/>
  </numFmts>
  <fonts count="20" x14ac:knownFonts="1">
    <font>
      <sz val="11"/>
      <color rgb="FF000000"/>
      <name val="Arial"/>
      <family val="2"/>
      <charset val="1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/>
      <sz val="12"/>
      <color rgb="FFFF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3"/>
      <name val="Arial"/>
      <family val="2"/>
      <charset val="1"/>
    </font>
    <font>
      <b/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u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name val="Arial"/>
      <family val="2"/>
    </font>
    <font>
      <sz val="10"/>
      <name val="Arial"/>
      <family val="2"/>
    </font>
    <font>
      <b/>
      <sz val="12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6" tint="0.79979857783745845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F2F2F2"/>
      </patternFill>
    </fill>
    <fill>
      <patternFill patternType="solid">
        <fgColor rgb="FFB4C7DC"/>
        <bgColor rgb="FFCCCCFF"/>
      </patternFill>
    </fill>
    <fill>
      <patternFill patternType="solid">
        <fgColor rgb="FFF2F2F2"/>
        <bgColor rgb="FFEEEEEE"/>
      </patternFill>
    </fill>
    <fill>
      <patternFill patternType="solid">
        <fgColor theme="0"/>
        <bgColor rgb="FFF2F2F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2F2F2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8" fontId="16" fillId="0" borderId="0" applyBorder="0" applyProtection="0"/>
    <xf numFmtId="0" fontId="1" fillId="0" borderId="0"/>
    <xf numFmtId="0" fontId="2" fillId="2" borderId="0"/>
  </cellStyleXfs>
  <cellXfs count="115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justify" vertical="center" wrapText="1"/>
    </xf>
    <xf numFmtId="164" fontId="6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2" applyProtection="1">
      <protection locked="0"/>
    </xf>
    <xf numFmtId="0" fontId="0" fillId="0" borderId="0" xfId="2" applyFont="1" applyProtection="1">
      <protection locked="0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12" fillId="4" borderId="4" xfId="0" applyNumberFormat="1" applyFont="1" applyFill="1" applyBorder="1" applyAlignment="1" applyProtection="1">
      <alignment horizontal="center" vertical="center" wrapText="1"/>
      <protection locked="0"/>
    </xf>
    <xf numFmtId="10" fontId="8" fillId="0" borderId="4" xfId="0" applyNumberFormat="1" applyFont="1" applyBorder="1" applyAlignment="1">
      <alignment horizontal="center" vertical="center" wrapText="1"/>
    </xf>
    <xf numFmtId="10" fontId="8" fillId="5" borderId="4" xfId="0" applyNumberFormat="1" applyFont="1" applyFill="1" applyBorder="1" applyAlignment="1">
      <alignment horizontal="center" vertical="center" wrapText="1"/>
    </xf>
    <xf numFmtId="10" fontId="8" fillId="0" borderId="4" xfId="0" applyNumberFormat="1" applyFont="1" applyBorder="1" applyAlignment="1" applyProtection="1">
      <alignment horizontal="center" vertical="center" wrapText="1"/>
      <protection locked="0"/>
    </xf>
    <xf numFmtId="2" fontId="8" fillId="0" borderId="4" xfId="0" applyNumberFormat="1" applyFont="1" applyBorder="1" applyAlignment="1">
      <alignment horizontal="center" vertical="center" wrapText="1"/>
    </xf>
    <xf numFmtId="10" fontId="8" fillId="4" borderId="4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4" xfId="0" applyNumberFormat="1" applyFont="1" applyBorder="1" applyAlignment="1">
      <alignment horizontal="center" vertical="center" wrapText="1"/>
    </xf>
    <xf numFmtId="167" fontId="8" fillId="0" borderId="4" xfId="0" applyNumberFormat="1" applyFont="1" applyBorder="1" applyAlignment="1" applyProtection="1">
      <alignment horizontal="center" vertical="center" wrapText="1"/>
      <protection locked="0"/>
    </xf>
    <xf numFmtId="167" fontId="8" fillId="0" borderId="4" xfId="0" applyNumberFormat="1" applyFont="1" applyBorder="1" applyAlignment="1">
      <alignment horizontal="center" vertical="center" wrapText="1"/>
    </xf>
    <xf numFmtId="10" fontId="12" fillId="6" borderId="4" xfId="0" applyNumberFormat="1" applyFont="1" applyFill="1" applyBorder="1" applyAlignment="1" applyProtection="1">
      <alignment horizontal="center" vertical="center" wrapText="1"/>
      <protection locked="0"/>
    </xf>
    <xf numFmtId="10" fontId="12" fillId="6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vertical="center" wrapText="1"/>
      <protection locked="0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10" fontId="12" fillId="3" borderId="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2" fontId="1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2" fontId="7" fillId="0" borderId="0" xfId="0" applyNumberFormat="1" applyFont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7" fillId="0" borderId="0" xfId="1" applyNumberFormat="1" applyFont="1" applyBorder="1" applyAlignment="1" applyProtection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10" fontId="14" fillId="8" borderId="4" xfId="0" applyNumberFormat="1" applyFont="1" applyFill="1" applyBorder="1" applyAlignment="1">
      <alignment horizontal="center" vertical="center" wrapText="1"/>
    </xf>
    <xf numFmtId="165" fontId="14" fillId="8" borderId="4" xfId="0" applyNumberFormat="1" applyFont="1" applyFill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167" fontId="7" fillId="0" borderId="4" xfId="0" applyNumberFormat="1" applyFont="1" applyBorder="1" applyAlignment="1">
      <alignment horizontal="center" vertical="center" wrapText="1"/>
    </xf>
    <xf numFmtId="167" fontId="14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14" fillId="0" borderId="0" xfId="1" applyNumberFormat="1" applyFont="1" applyBorder="1" applyAlignment="1" applyProtection="1">
      <alignment horizontal="center" vertical="center" wrapText="1"/>
    </xf>
    <xf numFmtId="0" fontId="6" fillId="0" borderId="0" xfId="0" applyFont="1"/>
    <xf numFmtId="2" fontId="12" fillId="3" borderId="4" xfId="0" applyNumberFormat="1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164" fontId="8" fillId="9" borderId="4" xfId="0" applyNumberFormat="1" applyFont="1" applyFill="1" applyBorder="1" applyAlignment="1">
      <alignment horizontal="center" vertical="center"/>
    </xf>
    <xf numFmtId="10" fontId="8" fillId="3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 wrapText="1"/>
    </xf>
    <xf numFmtId="169" fontId="0" fillId="0" borderId="0" xfId="0" applyNumberFormat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164" fontId="12" fillId="3" borderId="4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0" fontId="12" fillId="10" borderId="4" xfId="0" applyFont="1" applyFill="1" applyBorder="1" applyAlignment="1">
      <alignment horizontal="center" vertical="center" wrapText="1"/>
    </xf>
    <xf numFmtId="164" fontId="12" fillId="10" borderId="4" xfId="1" applyNumberFormat="1" applyFont="1" applyFill="1" applyBorder="1" applyAlignment="1" applyProtection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164" fontId="18" fillId="0" borderId="4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0" fontId="14" fillId="10" borderId="4" xfId="0" applyFont="1" applyFill="1" applyBorder="1" applyAlignment="1">
      <alignment horizontal="center" vertical="center" wrapText="1"/>
    </xf>
    <xf numFmtId="164" fontId="12" fillId="10" borderId="4" xfId="0" applyNumberFormat="1" applyFont="1" applyFill="1" applyBorder="1" applyAlignment="1">
      <alignment horizontal="center" vertical="center" wrapText="1"/>
    </xf>
    <xf numFmtId="0" fontId="1" fillId="0" borderId="5" xfId="2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2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0" fillId="5" borderId="4" xfId="0" applyFill="1" applyBorder="1" applyAlignment="1">
      <alignment horizontal="center" vertical="center" wrapText="1"/>
    </xf>
    <xf numFmtId="0" fontId="8" fillId="0" borderId="11" xfId="0" applyFont="1" applyBorder="1" applyAlignment="1">
      <alignment horizontal="justify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2" fontId="12" fillId="7" borderId="4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  <xf numFmtId="0" fontId="14" fillId="3" borderId="4" xfId="0" applyFont="1" applyFill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2" fontId="12" fillId="3" borderId="4" xfId="0" applyNumberFormat="1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</cellXfs>
  <cellStyles count="4">
    <cellStyle name="Moeda" xfId="1" builtinId="4"/>
    <cellStyle name="Normal" xfId="0" builtinId="0"/>
    <cellStyle name="Normal 3" xfId="2" xr:uid="{00000000-0005-0000-0000-000006000000}"/>
    <cellStyle name="TableStyleLight1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LS31"/>
  <sheetViews>
    <sheetView showGridLines="0" tabSelected="1" topLeftCell="A6" zoomScaleNormal="100" workbookViewId="0">
      <selection activeCell="B20" sqref="B20"/>
    </sheetView>
  </sheetViews>
  <sheetFormatPr defaultColWidth="8.375" defaultRowHeight="14.25" x14ac:dyDescent="0.2"/>
  <cols>
    <col min="1" max="1" width="8.5" customWidth="1"/>
    <col min="2" max="2" width="5.5" style="1" customWidth="1"/>
    <col min="3" max="3" width="56" style="1" customWidth="1"/>
    <col min="4" max="4" width="35.5" style="1" customWidth="1"/>
    <col min="5" max="5" width="10.25" style="1" customWidth="1"/>
    <col min="6" max="6" width="34.25" style="1" customWidth="1"/>
    <col min="7" max="7" width="10.625" style="1" customWidth="1"/>
    <col min="8" max="8" width="14.375" style="1" customWidth="1"/>
    <col min="9" max="1007" width="10.625" style="1" customWidth="1"/>
    <col min="1008" max="1015" width="8" customWidth="1"/>
    <col min="1016" max="1019" width="10.5" customWidth="1"/>
    <col min="1020" max="1020" width="8" customWidth="1"/>
    <col min="1021" max="1025" width="10.5" customWidth="1"/>
  </cols>
  <sheetData>
    <row r="2" spans="2:4" ht="19.5" customHeight="1" x14ac:dyDescent="0.2">
      <c r="B2" s="81" t="s">
        <v>0</v>
      </c>
      <c r="C2" s="81"/>
      <c r="D2" s="81"/>
    </row>
    <row r="3" spans="2:4" ht="34.5" customHeight="1" x14ac:dyDescent="0.2">
      <c r="B3" s="82" t="s">
        <v>98</v>
      </c>
      <c r="C3" s="82"/>
      <c r="D3" s="82"/>
    </row>
    <row r="4" spans="2:4" ht="66.75" customHeight="1" x14ac:dyDescent="0.2">
      <c r="B4" s="83" t="s">
        <v>137</v>
      </c>
      <c r="C4" s="83"/>
      <c r="D4" s="83"/>
    </row>
    <row r="5" spans="2:4" ht="19.5" customHeight="1" x14ac:dyDescent="0.2"/>
    <row r="6" spans="2:4" ht="18" customHeight="1" x14ac:dyDescent="0.2">
      <c r="B6" s="76" t="s">
        <v>136</v>
      </c>
      <c r="C6" s="76"/>
      <c r="D6" s="76"/>
    </row>
    <row r="7" spans="2:4" ht="18" customHeight="1" x14ac:dyDescent="0.2">
      <c r="B7" s="76" t="s">
        <v>1</v>
      </c>
      <c r="C7" s="76"/>
      <c r="D7" s="76"/>
    </row>
    <row r="8" spans="2:4" ht="18" customHeight="1" x14ac:dyDescent="0.2">
      <c r="B8" s="76" t="s">
        <v>96</v>
      </c>
      <c r="C8" s="76"/>
      <c r="D8" s="76"/>
    </row>
    <row r="9" spans="2:4" ht="18" customHeight="1" x14ac:dyDescent="0.2">
      <c r="B9" s="77" t="s">
        <v>95</v>
      </c>
      <c r="C9" s="77"/>
      <c r="D9" s="77"/>
    </row>
    <row r="10" spans="2:4" ht="19.5" customHeight="1" x14ac:dyDescent="0.2">
      <c r="B10" s="2"/>
      <c r="C10" s="2"/>
      <c r="D10" s="2"/>
    </row>
    <row r="11" spans="2:4" ht="24.75" customHeight="1" x14ac:dyDescent="0.2">
      <c r="B11" s="78" t="s">
        <v>108</v>
      </c>
      <c r="C11" s="78"/>
      <c r="D11" s="78"/>
    </row>
    <row r="12" spans="2:4" ht="19.5" customHeight="1" x14ac:dyDescent="0.2">
      <c r="B12" s="2"/>
      <c r="C12" s="2"/>
      <c r="D12" s="2"/>
    </row>
    <row r="13" spans="2:4" ht="54.75" customHeight="1" x14ac:dyDescent="0.2">
      <c r="B13" s="79" t="s">
        <v>105</v>
      </c>
      <c r="C13" s="79"/>
      <c r="D13" s="79"/>
    </row>
    <row r="14" spans="2:4" ht="42" customHeight="1" x14ac:dyDescent="0.2">
      <c r="B14" s="3" t="s">
        <v>2</v>
      </c>
      <c r="C14" s="3" t="s">
        <v>3</v>
      </c>
      <c r="D14" s="3" t="s">
        <v>4</v>
      </c>
    </row>
    <row r="15" spans="2:4" ht="65.25" customHeight="1" x14ac:dyDescent="0.2">
      <c r="B15" s="4">
        <v>1</v>
      </c>
      <c r="C15" s="5" t="s">
        <v>109</v>
      </c>
      <c r="D15" s="6">
        <v>0</v>
      </c>
    </row>
    <row r="16" spans="2:4" ht="42" customHeight="1" x14ac:dyDescent="0.2">
      <c r="B16" s="80" t="s">
        <v>110</v>
      </c>
      <c r="C16" s="80"/>
      <c r="D16" s="80"/>
    </row>
    <row r="18" spans="2:4" x14ac:dyDescent="0.2">
      <c r="B18" s="7" t="s">
        <v>5</v>
      </c>
      <c r="C18" s="7"/>
      <c r="D18" s="7"/>
    </row>
    <row r="19" spans="2:4" x14ac:dyDescent="0.2">
      <c r="B19" s="8" t="s">
        <v>138</v>
      </c>
      <c r="C19" s="8"/>
      <c r="D19" s="8"/>
    </row>
    <row r="20" spans="2:4" x14ac:dyDescent="0.2">
      <c r="B20" s="7" t="s">
        <v>6</v>
      </c>
      <c r="C20" s="7"/>
      <c r="D20" s="7"/>
    </row>
    <row r="21" spans="2:4" x14ac:dyDescent="0.2">
      <c r="B21" s="7" t="s">
        <v>7</v>
      </c>
      <c r="C21" s="7"/>
      <c r="D21" s="7"/>
    </row>
    <row r="22" spans="2:4" x14ac:dyDescent="0.2">
      <c r="B22" s="7" t="s">
        <v>8</v>
      </c>
      <c r="C22" s="7"/>
      <c r="D22" s="7"/>
    </row>
    <row r="23" spans="2:4" x14ac:dyDescent="0.2">
      <c r="B23" s="7" t="s">
        <v>9</v>
      </c>
      <c r="C23" s="7"/>
      <c r="D23" s="7"/>
    </row>
    <row r="24" spans="2:4" x14ac:dyDescent="0.2">
      <c r="B24" s="7" t="s">
        <v>10</v>
      </c>
      <c r="C24" s="7"/>
      <c r="D24" s="7"/>
    </row>
    <row r="25" spans="2:4" x14ac:dyDescent="0.2">
      <c r="B25" s="7" t="s">
        <v>11</v>
      </c>
      <c r="C25" s="7"/>
      <c r="D25" s="7"/>
    </row>
    <row r="26" spans="2:4" x14ac:dyDescent="0.2">
      <c r="B26" s="7" t="s">
        <v>12</v>
      </c>
      <c r="C26" s="7"/>
      <c r="D26" s="7"/>
    </row>
    <row r="27" spans="2:4" x14ac:dyDescent="0.2">
      <c r="B27" s="7" t="s">
        <v>13</v>
      </c>
      <c r="C27" s="7"/>
      <c r="D27" s="7"/>
    </row>
    <row r="28" spans="2:4" x14ac:dyDescent="0.2">
      <c r="B28" s="7" t="s">
        <v>14</v>
      </c>
      <c r="C28" s="7"/>
      <c r="D28" s="7"/>
    </row>
    <row r="29" spans="2:4" x14ac:dyDescent="0.2">
      <c r="B29" s="7"/>
      <c r="C29" s="7"/>
      <c r="D29" s="7"/>
    </row>
    <row r="30" spans="2:4" x14ac:dyDescent="0.2">
      <c r="B30" s="7"/>
      <c r="C30" s="7"/>
      <c r="D30" s="7"/>
    </row>
    <row r="31" spans="2:4" x14ac:dyDescent="0.2">
      <c r="B31" s="75" t="s">
        <v>15</v>
      </c>
      <c r="C31" s="75"/>
      <c r="D31" s="75"/>
    </row>
  </sheetData>
  <mergeCells count="11">
    <mergeCell ref="B2:D2"/>
    <mergeCell ref="B3:D3"/>
    <mergeCell ref="B4:D4"/>
    <mergeCell ref="B6:D6"/>
    <mergeCell ref="B7:D7"/>
    <mergeCell ref="B31:D31"/>
    <mergeCell ref="B8:D8"/>
    <mergeCell ref="B9:D9"/>
    <mergeCell ref="B11:D11"/>
    <mergeCell ref="B13:D13"/>
    <mergeCell ref="B16:D16"/>
  </mergeCells>
  <printOptions horizontalCentered="1"/>
  <pageMargins left="0.78749999999999998" right="0.78749999999999998" top="0.78749999999999998" bottom="0.196527777777778" header="0.511811023622047" footer="0.511811023622047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MK60"/>
  <sheetViews>
    <sheetView showGridLines="0" zoomScaleNormal="100" workbookViewId="0">
      <selection activeCell="O9" sqref="O9"/>
    </sheetView>
  </sheetViews>
  <sheetFormatPr defaultColWidth="8.375" defaultRowHeight="14.25" x14ac:dyDescent="0.2"/>
  <cols>
    <col min="1" max="1" width="8.5" customWidth="1"/>
    <col min="2" max="2" width="10.625" style="9" customWidth="1"/>
    <col min="3" max="3" width="20.5" style="9" customWidth="1"/>
    <col min="4" max="4" width="17.625" style="9" customWidth="1"/>
    <col min="5" max="9" width="11.625" style="9" customWidth="1"/>
    <col min="10" max="10" width="23" style="9" customWidth="1"/>
    <col min="11" max="13" width="10.5" style="9" customWidth="1"/>
    <col min="14" max="14" width="10.5" style="9" hidden="1" customWidth="1"/>
    <col min="15" max="249" width="10.5" style="9" customWidth="1"/>
    <col min="250" max="253" width="10.5" style="10" customWidth="1"/>
    <col min="254" max="1025" width="10.5" style="1" customWidth="1"/>
  </cols>
  <sheetData>
    <row r="2" spans="2:14" ht="19.5" customHeight="1" x14ac:dyDescent="0.2">
      <c r="B2" s="81" t="s">
        <v>0</v>
      </c>
      <c r="C2" s="81"/>
      <c r="D2" s="81"/>
      <c r="E2" s="81"/>
      <c r="F2" s="81"/>
      <c r="G2" s="81"/>
      <c r="H2" s="81"/>
      <c r="I2" s="81"/>
      <c r="J2" s="81"/>
    </row>
    <row r="3" spans="2:14" ht="39.75" customHeight="1" x14ac:dyDescent="0.2">
      <c r="B3" s="82" t="s">
        <v>97</v>
      </c>
      <c r="C3" s="82"/>
      <c r="D3" s="82"/>
      <c r="E3" s="82"/>
      <c r="F3" s="82"/>
      <c r="G3" s="82"/>
      <c r="H3" s="82"/>
      <c r="I3" s="82"/>
      <c r="J3" s="82"/>
    </row>
    <row r="4" spans="2:14" ht="42.75" customHeight="1" x14ac:dyDescent="0.2">
      <c r="B4" s="83" t="s">
        <v>16</v>
      </c>
      <c r="C4" s="83"/>
      <c r="D4" s="83"/>
      <c r="E4" s="83"/>
      <c r="F4" s="83"/>
      <c r="G4" s="83"/>
      <c r="H4" s="83"/>
      <c r="I4" s="83"/>
      <c r="J4" s="83"/>
    </row>
    <row r="5" spans="2:14" ht="19.5" customHeight="1" x14ac:dyDescent="0.2"/>
    <row r="6" spans="2:14" ht="18" customHeight="1" x14ac:dyDescent="0.2">
      <c r="B6" s="104" t="str">
        <f>Proposta!B6</f>
        <v>ANEXO I – S1</v>
      </c>
      <c r="C6" s="104"/>
      <c r="D6" s="104"/>
      <c r="E6" s="104"/>
      <c r="F6" s="104"/>
      <c r="G6" s="104"/>
      <c r="H6" s="104"/>
      <c r="I6" s="104"/>
      <c r="J6" s="104"/>
      <c r="K6" s="1"/>
      <c r="L6" s="1"/>
    </row>
    <row r="7" spans="2:14" ht="18" customHeight="1" x14ac:dyDescent="0.2">
      <c r="H7" s="1"/>
      <c r="I7" s="1"/>
      <c r="J7" s="1"/>
      <c r="K7" s="1"/>
      <c r="L7" s="1"/>
    </row>
    <row r="8" spans="2:14" ht="19.5" customHeight="1" x14ac:dyDescent="0.2">
      <c r="B8" s="105" t="s">
        <v>17</v>
      </c>
      <c r="C8" s="105"/>
      <c r="D8" s="105"/>
      <c r="E8" s="105"/>
      <c r="F8" s="105"/>
      <c r="G8" s="105"/>
      <c r="H8" s="105"/>
      <c r="I8" s="105"/>
      <c r="J8" s="105"/>
      <c r="K8" s="1"/>
      <c r="L8" s="1"/>
    </row>
    <row r="9" spans="2:14" ht="19.5" customHeight="1" x14ac:dyDescent="0.2">
      <c r="I9" s="1"/>
      <c r="J9" s="1"/>
      <c r="K9" s="1"/>
      <c r="L9" s="1"/>
    </row>
    <row r="10" spans="2:14" ht="19.5" customHeight="1" x14ac:dyDescent="0.2">
      <c r="B10" s="100" t="s">
        <v>18</v>
      </c>
      <c r="C10" s="100"/>
      <c r="D10" s="100"/>
      <c r="E10" s="100"/>
      <c r="F10" s="100"/>
      <c r="G10" s="100"/>
      <c r="H10" s="100"/>
      <c r="I10" s="101" t="s">
        <v>20</v>
      </c>
      <c r="J10" s="101"/>
      <c r="K10" s="1"/>
      <c r="L10" s="1"/>
      <c r="N10" s="9" t="s">
        <v>19</v>
      </c>
    </row>
    <row r="11" spans="2:14" ht="18" customHeight="1" x14ac:dyDescent="0.2">
      <c r="H11" s="1"/>
      <c r="I11" s="1"/>
      <c r="J11" s="1"/>
      <c r="K11" s="1"/>
      <c r="L11" s="1"/>
      <c r="N11" s="9" t="s">
        <v>20</v>
      </c>
    </row>
    <row r="12" spans="2:14" ht="18" customHeight="1" x14ac:dyDescent="0.2">
      <c r="B12" s="102" t="s">
        <v>21</v>
      </c>
      <c r="C12" s="102"/>
      <c r="D12" s="102"/>
      <c r="E12" s="11"/>
      <c r="F12" s="11"/>
      <c r="G12" s="12"/>
      <c r="H12" s="12"/>
      <c r="I12" s="12"/>
      <c r="J12" s="13"/>
      <c r="K12" s="1"/>
      <c r="L12" s="1"/>
    </row>
    <row r="13" spans="2:14" ht="24.75" customHeight="1" x14ac:dyDescent="0.2">
      <c r="B13" s="103" t="s">
        <v>22</v>
      </c>
      <c r="C13" s="103"/>
      <c r="D13" s="103"/>
      <c r="E13" s="14"/>
      <c r="F13" s="14"/>
      <c r="G13" s="14"/>
      <c r="H13" s="15"/>
      <c r="I13" s="15"/>
      <c r="J13" s="16"/>
      <c r="K13" s="15"/>
      <c r="L13" s="1"/>
    </row>
    <row r="14" spans="2:14" ht="18" customHeight="1" x14ac:dyDescent="0.2">
      <c r="B14" s="17" t="s">
        <v>23</v>
      </c>
      <c r="C14" s="15"/>
      <c r="D14" s="15"/>
      <c r="E14" s="15"/>
      <c r="F14" s="1"/>
      <c r="G14" s="1"/>
      <c r="H14" s="1"/>
      <c r="I14" s="1"/>
      <c r="J14" s="18"/>
      <c r="K14" s="1"/>
      <c r="L14" s="1"/>
    </row>
    <row r="15" spans="2:14" ht="18" customHeight="1" x14ac:dyDescent="0.2">
      <c r="B15" s="99" t="s">
        <v>24</v>
      </c>
      <c r="C15" s="99"/>
      <c r="D15" s="99"/>
      <c r="E15" s="1"/>
      <c r="F15" s="1"/>
      <c r="G15" s="15"/>
      <c r="H15" s="1"/>
      <c r="I15" s="1"/>
      <c r="J15" s="18"/>
      <c r="K15" s="1"/>
      <c r="L15" s="1"/>
    </row>
    <row r="16" spans="2:14" ht="18" customHeight="1" x14ac:dyDescent="0.2">
      <c r="B16" s="99" t="s">
        <v>25</v>
      </c>
      <c r="C16" s="99"/>
      <c r="D16" s="99"/>
      <c r="E16" s="1"/>
      <c r="F16" s="1"/>
      <c r="G16" s="15"/>
      <c r="H16" s="1"/>
      <c r="I16" s="1"/>
      <c r="J16" s="18"/>
      <c r="K16" s="1"/>
      <c r="L16" s="1"/>
    </row>
    <row r="17" spans="2:10" ht="18" customHeight="1" x14ac:dyDescent="0.2">
      <c r="B17" s="99" t="s">
        <v>26</v>
      </c>
      <c r="C17" s="99"/>
      <c r="D17" s="99"/>
      <c r="E17" s="1"/>
      <c r="F17" s="1"/>
      <c r="G17" s="15"/>
      <c r="H17" s="1"/>
      <c r="I17" s="1"/>
      <c r="J17" s="18"/>
    </row>
    <row r="18" spans="2:10" ht="18" customHeight="1" x14ac:dyDescent="0.2">
      <c r="B18" s="99" t="s">
        <v>27</v>
      </c>
      <c r="C18" s="99"/>
      <c r="D18" s="99"/>
      <c r="E18" s="1"/>
      <c r="F18" s="1"/>
      <c r="G18" s="15"/>
      <c r="H18" s="1"/>
      <c r="I18" s="1"/>
      <c r="J18" s="18"/>
    </row>
    <row r="19" spans="2:10" ht="18" customHeight="1" x14ac:dyDescent="0.2">
      <c r="B19" s="99" t="s">
        <v>28</v>
      </c>
      <c r="C19" s="99"/>
      <c r="D19" s="99"/>
      <c r="E19" s="1"/>
      <c r="F19" s="1"/>
      <c r="G19" s="15"/>
      <c r="H19" s="1"/>
      <c r="I19" s="1"/>
      <c r="J19" s="18"/>
    </row>
    <row r="20" spans="2:10" ht="18" customHeight="1" x14ac:dyDescent="0.2">
      <c r="B20" s="99" t="s">
        <v>29</v>
      </c>
      <c r="C20" s="99"/>
      <c r="D20" s="99"/>
      <c r="E20" s="1"/>
      <c r="F20" s="1"/>
      <c r="G20" s="15"/>
      <c r="H20" s="1"/>
      <c r="I20" s="1"/>
      <c r="J20" s="18"/>
    </row>
    <row r="21" spans="2:10" ht="18" customHeight="1" x14ac:dyDescent="0.2">
      <c r="B21" s="97" t="s">
        <v>30</v>
      </c>
      <c r="C21" s="97"/>
      <c r="D21" s="97"/>
      <c r="E21" s="19"/>
      <c r="F21" s="19"/>
      <c r="G21" s="19"/>
      <c r="H21" s="19"/>
      <c r="I21" s="19"/>
      <c r="J21" s="20"/>
    </row>
    <row r="22" spans="2:10" ht="19.5" customHeight="1" x14ac:dyDescent="0.2">
      <c r="B22" s="10"/>
      <c r="C22" s="10"/>
      <c r="D22" s="10"/>
      <c r="E22" s="1"/>
      <c r="F22" s="1"/>
      <c r="G22" s="10"/>
      <c r="H22" s="1"/>
      <c r="I22" s="1"/>
      <c r="J22" s="1"/>
    </row>
    <row r="23" spans="2:10" ht="49.5" customHeight="1" x14ac:dyDescent="0.2">
      <c r="B23" s="94" t="s">
        <v>31</v>
      </c>
      <c r="C23" s="94"/>
      <c r="D23" s="94"/>
      <c r="E23" s="98" t="s">
        <v>32</v>
      </c>
      <c r="F23" s="98"/>
      <c r="G23" s="98"/>
      <c r="H23" s="98"/>
      <c r="I23" s="98"/>
      <c r="J23" s="96" t="s">
        <v>99</v>
      </c>
    </row>
    <row r="24" spans="2:10" ht="19.5" customHeight="1" x14ac:dyDescent="0.2">
      <c r="B24" s="94"/>
      <c r="C24" s="94"/>
      <c r="D24" s="94"/>
      <c r="E24" s="21" t="s">
        <v>33</v>
      </c>
      <c r="F24" s="21" t="s">
        <v>34</v>
      </c>
      <c r="G24" s="21" t="s">
        <v>35</v>
      </c>
      <c r="H24" s="21" t="s">
        <v>36</v>
      </c>
      <c r="I24" s="21" t="s">
        <v>37</v>
      </c>
      <c r="J24" s="96"/>
    </row>
    <row r="25" spans="2:10" ht="19.5" customHeight="1" x14ac:dyDescent="0.2">
      <c r="B25" s="22" t="s">
        <v>38</v>
      </c>
      <c r="C25" s="92" t="s">
        <v>39</v>
      </c>
      <c r="D25" s="92"/>
      <c r="E25" s="23"/>
      <c r="F25" s="24">
        <f t="shared" ref="F25:I31" si="0">E25</f>
        <v>0</v>
      </c>
      <c r="G25" s="24">
        <f t="shared" si="0"/>
        <v>0</v>
      </c>
      <c r="H25" s="24">
        <f t="shared" si="0"/>
        <v>0</v>
      </c>
      <c r="I25" s="24">
        <f t="shared" si="0"/>
        <v>0</v>
      </c>
      <c r="J25" s="25">
        <v>0.04</v>
      </c>
    </row>
    <row r="26" spans="2:10" ht="19.5" customHeight="1" x14ac:dyDescent="0.2">
      <c r="B26" s="22" t="s">
        <v>40</v>
      </c>
      <c r="C26" s="92" t="s">
        <v>41</v>
      </c>
      <c r="D26" s="92"/>
      <c r="E26" s="23"/>
      <c r="F26" s="24">
        <f t="shared" si="0"/>
        <v>0</v>
      </c>
      <c r="G26" s="24">
        <f t="shared" si="0"/>
        <v>0</v>
      </c>
      <c r="H26" s="24">
        <f t="shared" si="0"/>
        <v>0</v>
      </c>
      <c r="I26" s="24">
        <f t="shared" si="0"/>
        <v>0</v>
      </c>
      <c r="J26" s="25">
        <v>1.23E-2</v>
      </c>
    </row>
    <row r="27" spans="2:10" ht="19.5" customHeight="1" x14ac:dyDescent="0.2">
      <c r="B27" s="22" t="s">
        <v>42</v>
      </c>
      <c r="C27" s="92" t="s">
        <v>43</v>
      </c>
      <c r="D27" s="92"/>
      <c r="E27" s="23"/>
      <c r="F27" s="24">
        <f t="shared" si="0"/>
        <v>0</v>
      </c>
      <c r="G27" s="24">
        <f t="shared" si="0"/>
        <v>0</v>
      </c>
      <c r="H27" s="24">
        <f t="shared" si="0"/>
        <v>0</v>
      </c>
      <c r="I27" s="24">
        <f t="shared" si="0"/>
        <v>0</v>
      </c>
      <c r="J27" s="25">
        <v>8.0000000000000002E-3</v>
      </c>
    </row>
    <row r="28" spans="2:10" ht="19.5" customHeight="1" x14ac:dyDescent="0.2">
      <c r="B28" s="22" t="s">
        <v>44</v>
      </c>
      <c r="C28" s="92" t="s">
        <v>45</v>
      </c>
      <c r="D28" s="92"/>
      <c r="E28" s="23"/>
      <c r="F28" s="24">
        <f t="shared" si="0"/>
        <v>0</v>
      </c>
      <c r="G28" s="24">
        <f t="shared" si="0"/>
        <v>0</v>
      </c>
      <c r="H28" s="24">
        <f t="shared" si="0"/>
        <v>0</v>
      </c>
      <c r="I28" s="24">
        <f t="shared" si="0"/>
        <v>0</v>
      </c>
      <c r="J28" s="25">
        <v>1.2699999999999999E-2</v>
      </c>
    </row>
    <row r="29" spans="2:10" ht="19.5" customHeight="1" x14ac:dyDescent="0.2">
      <c r="B29" s="22" t="s">
        <v>46</v>
      </c>
      <c r="C29" s="92" t="s">
        <v>47</v>
      </c>
      <c r="D29" s="92"/>
      <c r="E29" s="23"/>
      <c r="F29" s="24">
        <f t="shared" si="0"/>
        <v>0</v>
      </c>
      <c r="G29" s="24">
        <f t="shared" si="0"/>
        <v>0</v>
      </c>
      <c r="H29" s="24">
        <f t="shared" si="0"/>
        <v>0</v>
      </c>
      <c r="I29" s="24">
        <f t="shared" si="0"/>
        <v>0</v>
      </c>
      <c r="J29" s="25">
        <v>7.3999999999999996E-2</v>
      </c>
    </row>
    <row r="30" spans="2:10" ht="19.5" customHeight="1" x14ac:dyDescent="0.2">
      <c r="B30" s="92" t="s">
        <v>48</v>
      </c>
      <c r="C30" s="92" t="s">
        <v>49</v>
      </c>
      <c r="D30" s="92"/>
      <c r="E30" s="26">
        <v>6.4999999999999997E-3</v>
      </c>
      <c r="F30" s="24">
        <f t="shared" si="0"/>
        <v>6.4999999999999997E-3</v>
      </c>
      <c r="G30" s="24">
        <f t="shared" si="0"/>
        <v>6.4999999999999997E-3</v>
      </c>
      <c r="H30" s="24">
        <f t="shared" si="0"/>
        <v>6.4999999999999997E-3</v>
      </c>
      <c r="I30" s="24">
        <f t="shared" si="0"/>
        <v>6.4999999999999997E-3</v>
      </c>
      <c r="J30" s="27" t="s">
        <v>50</v>
      </c>
    </row>
    <row r="31" spans="2:10" ht="19.5" customHeight="1" x14ac:dyDescent="0.2">
      <c r="B31" s="92"/>
      <c r="C31" s="92" t="s">
        <v>51</v>
      </c>
      <c r="D31" s="92"/>
      <c r="E31" s="26">
        <v>0.03</v>
      </c>
      <c r="F31" s="24">
        <f t="shared" si="0"/>
        <v>0.03</v>
      </c>
      <c r="G31" s="24">
        <f t="shared" si="0"/>
        <v>0.03</v>
      </c>
      <c r="H31" s="24">
        <f t="shared" si="0"/>
        <v>0.03</v>
      </c>
      <c r="I31" s="24">
        <f t="shared" si="0"/>
        <v>0.03</v>
      </c>
      <c r="J31" s="27" t="s">
        <v>50</v>
      </c>
    </row>
    <row r="32" spans="2:10" ht="19.5" customHeight="1" x14ac:dyDescent="0.2">
      <c r="B32" s="92"/>
      <c r="C32" s="92" t="s">
        <v>52</v>
      </c>
      <c r="D32" s="92"/>
      <c r="E32" s="24">
        <v>0.05</v>
      </c>
      <c r="F32" s="24">
        <v>0.04</v>
      </c>
      <c r="G32" s="24">
        <v>0.03</v>
      </c>
      <c r="H32" s="24">
        <v>2.5000000000000001E-2</v>
      </c>
      <c r="I32" s="24">
        <v>0.02</v>
      </c>
      <c r="J32" s="27" t="s">
        <v>50</v>
      </c>
    </row>
    <row r="33" spans="2:10" ht="19.5" customHeight="1" x14ac:dyDescent="0.2">
      <c r="B33" s="92"/>
      <c r="C33" s="92" t="s">
        <v>53</v>
      </c>
      <c r="D33" s="92"/>
      <c r="E33" s="28">
        <f>IF(I10="DESONERADA",3.6%,0)</f>
        <v>3.6000000000000004E-2</v>
      </c>
      <c r="F33" s="24">
        <f>E33</f>
        <v>3.6000000000000004E-2</v>
      </c>
      <c r="G33" s="24">
        <f>F33</f>
        <v>3.6000000000000004E-2</v>
      </c>
      <c r="H33" s="24">
        <f>G33</f>
        <v>3.6000000000000004E-2</v>
      </c>
      <c r="I33" s="24">
        <f>H33</f>
        <v>3.6000000000000004E-2</v>
      </c>
      <c r="J33" s="29" t="s">
        <v>50</v>
      </c>
    </row>
    <row r="34" spans="2:10" ht="19.5" customHeight="1" x14ac:dyDescent="0.2">
      <c r="B34" s="89" t="s">
        <v>54</v>
      </c>
      <c r="C34" s="89"/>
      <c r="D34" s="89"/>
      <c r="E34" s="30">
        <f>(((1+E27+E25+E28)*(1+E26)*(1+E29))/(1-(E30+E31+E32+E33))-1)</f>
        <v>0.13960113960113962</v>
      </c>
      <c r="F34" s="31">
        <f>(((1+F27+F25+F28)*(1+F26)*(1+F29))/(1-(F30+F31+F32+F33))-1)</f>
        <v>0.12676056338028174</v>
      </c>
      <c r="G34" s="31">
        <f>(((1+G27+G25+G28)*(1+G26)*(1+G29))/(1-(G30+G31+G32+G33))-1)</f>
        <v>0.11420612813370479</v>
      </c>
      <c r="H34" s="31">
        <f>(((1+H27+H25+H28)*(1+H26)*(1+H29))/(1-(H30+H31+H32+H33))-1)</f>
        <v>0.10803324099723</v>
      </c>
      <c r="I34" s="31">
        <f>(((1+I27+I25+I28)*(1+I26)*(1+I29))/(1-(I30+I31+I32+I33))-1)</f>
        <v>0.10192837465564741</v>
      </c>
      <c r="J34" s="27" t="s">
        <v>50</v>
      </c>
    </row>
    <row r="35" spans="2:10" ht="19.5" customHeight="1" x14ac:dyDescent="0.2">
      <c r="B35" s="93" t="s">
        <v>55</v>
      </c>
      <c r="C35" s="93"/>
      <c r="D35" s="93"/>
      <c r="E35" s="32">
        <f>ROUND(E34,4)</f>
        <v>0.1396</v>
      </c>
      <c r="F35" s="33">
        <f>ROUND(F34,4)</f>
        <v>0.1268</v>
      </c>
      <c r="G35" s="33">
        <f>ROUND(G34,4)</f>
        <v>0.1142</v>
      </c>
      <c r="H35" s="33">
        <f>ROUND(H34,4)</f>
        <v>0.108</v>
      </c>
      <c r="I35" s="33">
        <f>ROUND(I34,4)</f>
        <v>0.1019</v>
      </c>
    </row>
    <row r="36" spans="2:10" ht="19.5" customHeight="1" x14ac:dyDescent="0.2">
      <c r="B36" s="10"/>
      <c r="C36" s="10"/>
      <c r="D36" s="10"/>
      <c r="E36" s="34"/>
      <c r="F36" s="1"/>
      <c r="G36" s="1"/>
    </row>
    <row r="37" spans="2:10" ht="49.5" customHeight="1" x14ac:dyDescent="0.2">
      <c r="B37" s="94" t="s">
        <v>56</v>
      </c>
      <c r="C37" s="94"/>
      <c r="D37" s="94"/>
      <c r="E37" s="95" t="s">
        <v>32</v>
      </c>
      <c r="F37" s="95"/>
      <c r="G37" s="95"/>
      <c r="H37" s="95"/>
      <c r="I37" s="95"/>
      <c r="J37" s="96" t="s">
        <v>99</v>
      </c>
    </row>
    <row r="38" spans="2:10" ht="19.5" customHeight="1" x14ac:dyDescent="0.2">
      <c r="B38" s="94"/>
      <c r="C38" s="94"/>
      <c r="D38" s="94"/>
      <c r="E38" s="35" t="s">
        <v>33</v>
      </c>
      <c r="F38" s="21" t="s">
        <v>34</v>
      </c>
      <c r="G38" s="21" t="s">
        <v>35</v>
      </c>
      <c r="H38" s="21" t="s">
        <v>36</v>
      </c>
      <c r="I38" s="21" t="s">
        <v>37</v>
      </c>
      <c r="J38" s="96"/>
    </row>
    <row r="39" spans="2:10" ht="19.5" customHeight="1" x14ac:dyDescent="0.2">
      <c r="B39" s="22" t="s">
        <v>38</v>
      </c>
      <c r="C39" s="92" t="s">
        <v>39</v>
      </c>
      <c r="D39" s="92"/>
      <c r="E39" s="23"/>
      <c r="F39" s="24">
        <f t="shared" ref="F39:I45" si="1">E39</f>
        <v>0</v>
      </c>
      <c r="G39" s="24">
        <f t="shared" si="1"/>
        <v>0</v>
      </c>
      <c r="H39" s="24">
        <f t="shared" si="1"/>
        <v>0</v>
      </c>
      <c r="I39" s="24">
        <f t="shared" si="1"/>
        <v>0</v>
      </c>
      <c r="J39" s="25">
        <v>3.4500000000000003E-2</v>
      </c>
    </row>
    <row r="40" spans="2:10" ht="19.5" customHeight="1" x14ac:dyDescent="0.2">
      <c r="B40" s="22" t="s">
        <v>40</v>
      </c>
      <c r="C40" s="92" t="s">
        <v>41</v>
      </c>
      <c r="D40" s="92"/>
      <c r="E40" s="23"/>
      <c r="F40" s="24">
        <f t="shared" si="1"/>
        <v>0</v>
      </c>
      <c r="G40" s="24">
        <f t="shared" si="1"/>
        <v>0</v>
      </c>
      <c r="H40" s="24">
        <f t="shared" si="1"/>
        <v>0</v>
      </c>
      <c r="I40" s="24">
        <f t="shared" si="1"/>
        <v>0</v>
      </c>
      <c r="J40" s="25">
        <v>8.5000000000000006E-3</v>
      </c>
    </row>
    <row r="41" spans="2:10" ht="19.5" customHeight="1" x14ac:dyDescent="0.2">
      <c r="B41" s="22" t="s">
        <v>42</v>
      </c>
      <c r="C41" s="92" t="s">
        <v>43</v>
      </c>
      <c r="D41" s="92"/>
      <c r="E41" s="23"/>
      <c r="F41" s="24">
        <f t="shared" si="1"/>
        <v>0</v>
      </c>
      <c r="G41" s="24">
        <f t="shared" si="1"/>
        <v>0</v>
      </c>
      <c r="H41" s="24">
        <f t="shared" si="1"/>
        <v>0</v>
      </c>
      <c r="I41" s="24">
        <f t="shared" si="1"/>
        <v>0</v>
      </c>
      <c r="J41" s="25">
        <v>4.7999999999999996E-3</v>
      </c>
    </row>
    <row r="42" spans="2:10" ht="19.5" customHeight="1" x14ac:dyDescent="0.2">
      <c r="B42" s="22" t="s">
        <v>44</v>
      </c>
      <c r="C42" s="92" t="s">
        <v>45</v>
      </c>
      <c r="D42" s="92"/>
      <c r="E42" s="23"/>
      <c r="F42" s="24">
        <f t="shared" si="1"/>
        <v>0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5">
        <v>8.5000000000000006E-3</v>
      </c>
    </row>
    <row r="43" spans="2:10" ht="19.5" customHeight="1" x14ac:dyDescent="0.2">
      <c r="B43" s="22" t="s">
        <v>46</v>
      </c>
      <c r="C43" s="92" t="s">
        <v>47</v>
      </c>
      <c r="D43" s="92"/>
      <c r="E43" s="23"/>
      <c r="F43" s="24">
        <f t="shared" si="1"/>
        <v>0</v>
      </c>
      <c r="G43" s="24">
        <f t="shared" si="1"/>
        <v>0</v>
      </c>
      <c r="H43" s="24">
        <f t="shared" si="1"/>
        <v>0</v>
      </c>
      <c r="I43" s="24">
        <f t="shared" si="1"/>
        <v>0</v>
      </c>
      <c r="J43" s="25">
        <v>5.11E-2</v>
      </c>
    </row>
    <row r="44" spans="2:10" ht="19.5" customHeight="1" x14ac:dyDescent="0.2">
      <c r="B44" s="92" t="s">
        <v>48</v>
      </c>
      <c r="C44" s="92" t="s">
        <v>49</v>
      </c>
      <c r="D44" s="92"/>
      <c r="E44" s="26">
        <v>6.4999999999999997E-3</v>
      </c>
      <c r="F44" s="24">
        <f t="shared" si="1"/>
        <v>6.4999999999999997E-3</v>
      </c>
      <c r="G44" s="24">
        <f t="shared" si="1"/>
        <v>6.4999999999999997E-3</v>
      </c>
      <c r="H44" s="24">
        <f t="shared" si="1"/>
        <v>6.4999999999999997E-3</v>
      </c>
      <c r="I44" s="24">
        <f t="shared" si="1"/>
        <v>6.4999999999999997E-3</v>
      </c>
      <c r="J44" s="27" t="s">
        <v>50</v>
      </c>
    </row>
    <row r="45" spans="2:10" ht="19.5" customHeight="1" x14ac:dyDescent="0.2">
      <c r="B45" s="92"/>
      <c r="C45" s="92" t="s">
        <v>51</v>
      </c>
      <c r="D45" s="92"/>
      <c r="E45" s="26">
        <v>0.03</v>
      </c>
      <c r="F45" s="24">
        <f t="shared" si="1"/>
        <v>0.03</v>
      </c>
      <c r="G45" s="24">
        <f t="shared" si="1"/>
        <v>0.03</v>
      </c>
      <c r="H45" s="24">
        <f t="shared" si="1"/>
        <v>0.03</v>
      </c>
      <c r="I45" s="24">
        <f t="shared" si="1"/>
        <v>0.03</v>
      </c>
      <c r="J45" s="27" t="s">
        <v>50</v>
      </c>
    </row>
    <row r="46" spans="2:10" ht="19.5" customHeight="1" x14ac:dyDescent="0.2">
      <c r="B46" s="92"/>
      <c r="C46" s="92" t="s">
        <v>52</v>
      </c>
      <c r="D46" s="92"/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7" t="s">
        <v>50</v>
      </c>
    </row>
    <row r="47" spans="2:10" ht="19.5" customHeight="1" x14ac:dyDescent="0.2">
      <c r="B47" s="92"/>
      <c r="C47" s="92" t="s">
        <v>53</v>
      </c>
      <c r="D47" s="92"/>
      <c r="E47" s="28">
        <f>IF(I10="DESONERADA",3.6%,0)</f>
        <v>3.6000000000000004E-2</v>
      </c>
      <c r="F47" s="24">
        <f>E47</f>
        <v>3.6000000000000004E-2</v>
      </c>
      <c r="G47" s="24">
        <f>F47</f>
        <v>3.6000000000000004E-2</v>
      </c>
      <c r="H47" s="24">
        <f>G47</f>
        <v>3.6000000000000004E-2</v>
      </c>
      <c r="I47" s="24">
        <f>H47</f>
        <v>3.6000000000000004E-2</v>
      </c>
      <c r="J47" s="27" t="s">
        <v>50</v>
      </c>
    </row>
    <row r="48" spans="2:10" ht="19.5" customHeight="1" x14ac:dyDescent="0.2">
      <c r="B48" s="89" t="s">
        <v>54</v>
      </c>
      <c r="C48" s="89"/>
      <c r="D48" s="89"/>
      <c r="E48" s="31">
        <f>(((1+E41+E39+E42)*(1+E40)*(1+E43))/(1-(E44+E45+E46+E47))-1)</f>
        <v>7.8167115902964879E-2</v>
      </c>
      <c r="F48" s="31">
        <f>(((1+F41+F39+F42)*(1+F40)*(1+F43))/(1-(F44+F45+F46+F47))-1)</f>
        <v>7.8167115902964879E-2</v>
      </c>
      <c r="G48" s="31">
        <f>(((1+G41+G39+G42)*(1+G40)*(1+G43))/(1-(G44+G45+G46+G47))-1)</f>
        <v>7.8167115902964879E-2</v>
      </c>
      <c r="H48" s="31">
        <f>(((1+H41+H39+H42)*(1+H40)*(1+H43))/(1-(H44+H45+H46+H47))-1)</f>
        <v>7.8167115902964879E-2</v>
      </c>
      <c r="I48" s="31">
        <f>(((1+I41+I39+I42)*(1+I40)*(1+I43))/(1-(I44+I45+I46+I47))-1)</f>
        <v>7.8167115902964879E-2</v>
      </c>
      <c r="J48" s="27" t="s">
        <v>50</v>
      </c>
    </row>
    <row r="49" spans="2:10" ht="19.5" customHeight="1" x14ac:dyDescent="0.2">
      <c r="B49" s="90" t="s">
        <v>55</v>
      </c>
      <c r="C49" s="90"/>
      <c r="D49" s="90"/>
      <c r="E49" s="36">
        <f>ROUND(E48,4)</f>
        <v>7.8200000000000006E-2</v>
      </c>
      <c r="F49" s="36">
        <f>ROUND(F48,4)</f>
        <v>7.8200000000000006E-2</v>
      </c>
      <c r="G49" s="36">
        <f>ROUND(G48,4)</f>
        <v>7.8200000000000006E-2</v>
      </c>
      <c r="H49" s="36">
        <f>ROUND(H48,4)</f>
        <v>7.8200000000000006E-2</v>
      </c>
      <c r="I49" s="36">
        <f>ROUND(I48,4)</f>
        <v>7.8200000000000006E-2</v>
      </c>
    </row>
    <row r="50" spans="2:10" ht="19.5" customHeight="1" x14ac:dyDescent="0.2">
      <c r="B50" s="10"/>
      <c r="C50" s="37"/>
      <c r="D50" s="37"/>
      <c r="E50" s="37"/>
      <c r="F50" s="37"/>
      <c r="G50" s="38"/>
    </row>
    <row r="51" spans="2:10" ht="21" customHeight="1" x14ac:dyDescent="0.2">
      <c r="B51" s="91" t="s">
        <v>57</v>
      </c>
      <c r="C51" s="91"/>
      <c r="D51" s="91"/>
      <c r="E51" s="91"/>
      <c r="F51" s="91"/>
      <c r="G51" s="91"/>
      <c r="H51" s="91"/>
      <c r="I51" s="91"/>
      <c r="J51" s="91"/>
    </row>
    <row r="52" spans="2:10" ht="18" customHeight="1" x14ac:dyDescent="0.2">
      <c r="B52" s="86" t="s">
        <v>58</v>
      </c>
      <c r="C52" s="86"/>
      <c r="D52" s="86"/>
      <c r="E52" s="86"/>
      <c r="F52" s="86"/>
      <c r="G52" s="86"/>
      <c r="H52" s="86"/>
      <c r="I52" s="86"/>
      <c r="J52" s="86"/>
    </row>
    <row r="53" spans="2:10" ht="18.75" customHeight="1" x14ac:dyDescent="0.2">
      <c r="B53" s="86" t="s">
        <v>59</v>
      </c>
      <c r="C53" s="86"/>
      <c r="D53" s="86"/>
      <c r="E53" s="86"/>
      <c r="F53" s="86"/>
      <c r="G53" s="86"/>
      <c r="H53" s="86"/>
      <c r="I53" s="86"/>
      <c r="J53" s="86"/>
    </row>
    <row r="54" spans="2:10" ht="16.5" customHeight="1" x14ac:dyDescent="0.2">
      <c r="B54" s="86" t="s">
        <v>60</v>
      </c>
      <c r="C54" s="86"/>
      <c r="D54" s="86"/>
      <c r="E54" s="86"/>
      <c r="F54" s="86"/>
      <c r="G54" s="86"/>
      <c r="H54" s="86"/>
      <c r="I54" s="86"/>
      <c r="J54" s="86"/>
    </row>
    <row r="55" spans="2:10" ht="40.5" customHeight="1" x14ac:dyDescent="0.2">
      <c r="B55" s="87" t="s">
        <v>102</v>
      </c>
      <c r="C55" s="87"/>
      <c r="D55" s="87"/>
      <c r="E55" s="87"/>
      <c r="F55" s="87"/>
      <c r="G55" s="87"/>
      <c r="H55" s="87"/>
      <c r="I55" s="87"/>
      <c r="J55" s="87"/>
    </row>
    <row r="56" spans="2:10" ht="23.25" customHeight="1" x14ac:dyDescent="0.2">
      <c r="B56" s="88" t="s">
        <v>61</v>
      </c>
      <c r="C56" s="88"/>
      <c r="D56" s="88"/>
      <c r="E56" s="88"/>
      <c r="F56" s="88"/>
      <c r="G56" s="88"/>
      <c r="H56" s="88"/>
      <c r="I56" s="88"/>
      <c r="J56" s="88"/>
    </row>
    <row r="57" spans="2:10" ht="31.5" customHeight="1" x14ac:dyDescent="0.2">
      <c r="B57" s="84" t="s">
        <v>62</v>
      </c>
      <c r="C57" s="84"/>
      <c r="D57" s="84"/>
      <c r="E57" s="84"/>
      <c r="F57" s="84"/>
      <c r="G57" s="84"/>
      <c r="H57" s="84"/>
      <c r="I57" s="84"/>
      <c r="J57" s="84"/>
    </row>
    <row r="58" spans="2:10" ht="19.5" customHeight="1" x14ac:dyDescent="0.2">
      <c r="B58" s="84" t="s">
        <v>100</v>
      </c>
      <c r="C58" s="84"/>
      <c r="D58" s="84"/>
      <c r="E58" s="84"/>
      <c r="F58" s="84"/>
      <c r="G58" s="84"/>
      <c r="H58" s="84"/>
      <c r="I58" s="84"/>
      <c r="J58" s="84"/>
    </row>
    <row r="59" spans="2:10" ht="30.75" customHeight="1" x14ac:dyDescent="0.2">
      <c r="B59" s="84" t="s">
        <v>101</v>
      </c>
      <c r="C59" s="84"/>
      <c r="D59" s="84"/>
      <c r="E59" s="84"/>
      <c r="F59" s="84"/>
      <c r="G59" s="84"/>
      <c r="H59" s="84"/>
      <c r="I59" s="84"/>
      <c r="J59" s="84"/>
    </row>
    <row r="60" spans="2:10" ht="33.75" customHeight="1" x14ac:dyDescent="0.2">
      <c r="B60" s="85" t="s">
        <v>63</v>
      </c>
      <c r="C60" s="85"/>
      <c r="D60" s="85"/>
      <c r="E60" s="85"/>
      <c r="F60" s="85"/>
      <c r="G60" s="85"/>
      <c r="H60" s="85"/>
      <c r="I60" s="85"/>
      <c r="J60" s="85"/>
    </row>
  </sheetData>
  <sheetProtection algorithmName="SHA-512" hashValue="c42j7vQxEGsRJ3jU/wGJaWKoZYompf8/fo+8G41AxIPpkbH0ozZJ6eXT7Zs1sZnBhhIFZL58v7aOKZj6t+bYXg==" saltValue="pd5GJUi0AQ1zLxFA1j+Yzg==" spinCount="100000" sheet="1" objects="1" scenarios="1"/>
  <mergeCells count="56">
    <mergeCell ref="B2:J2"/>
    <mergeCell ref="B3:J3"/>
    <mergeCell ref="B4:J4"/>
    <mergeCell ref="B6:J6"/>
    <mergeCell ref="B8:J8"/>
    <mergeCell ref="B10:H10"/>
    <mergeCell ref="I10:J10"/>
    <mergeCell ref="B12:D12"/>
    <mergeCell ref="B13:D13"/>
    <mergeCell ref="B15:D15"/>
    <mergeCell ref="B16:D16"/>
    <mergeCell ref="B17:D17"/>
    <mergeCell ref="B18:D18"/>
    <mergeCell ref="B19:D19"/>
    <mergeCell ref="B20:D20"/>
    <mergeCell ref="B21:D21"/>
    <mergeCell ref="B23:D24"/>
    <mergeCell ref="E23:I23"/>
    <mergeCell ref="J23:J24"/>
    <mergeCell ref="C25:D25"/>
    <mergeCell ref="C26:D26"/>
    <mergeCell ref="C27:D27"/>
    <mergeCell ref="C28:D28"/>
    <mergeCell ref="C29:D29"/>
    <mergeCell ref="B30:B33"/>
    <mergeCell ref="C30:D30"/>
    <mergeCell ref="C31:D31"/>
    <mergeCell ref="C32:D32"/>
    <mergeCell ref="C33:D33"/>
    <mergeCell ref="B34:D34"/>
    <mergeCell ref="B35:D35"/>
    <mergeCell ref="B37:D38"/>
    <mergeCell ref="E37:I37"/>
    <mergeCell ref="J37:J38"/>
    <mergeCell ref="C39:D39"/>
    <mergeCell ref="C40:D40"/>
    <mergeCell ref="C41:D41"/>
    <mergeCell ref="C42:D42"/>
    <mergeCell ref="C43:D43"/>
    <mergeCell ref="B44:B47"/>
    <mergeCell ref="C44:D44"/>
    <mergeCell ref="C45:D45"/>
    <mergeCell ref="C46:D46"/>
    <mergeCell ref="C47:D47"/>
    <mergeCell ref="B48:D48"/>
    <mergeCell ref="B49:D49"/>
    <mergeCell ref="B51:J51"/>
    <mergeCell ref="B52:J52"/>
    <mergeCell ref="B53:J53"/>
    <mergeCell ref="B59:J59"/>
    <mergeCell ref="B60:J60"/>
    <mergeCell ref="B54:J54"/>
    <mergeCell ref="B55:J55"/>
    <mergeCell ref="B56:J56"/>
    <mergeCell ref="B57:J57"/>
    <mergeCell ref="B58:J58"/>
  </mergeCells>
  <dataValidations count="1">
    <dataValidation type="list" allowBlank="1" showInputMessage="1" showErrorMessage="1" sqref="I10:J10" xr:uid="{00000000-0002-0000-0100-000000000000}">
      <formula1>$N$10:$N$11</formula1>
      <formula2>0</formula2>
    </dataValidation>
  </dataValidations>
  <printOptions horizontalCentered="1"/>
  <pageMargins left="0.59027777777777801" right="0.39374999999999999" top="0.59027777777777801" bottom="0.39374999999999999" header="0.511811023622047" footer="0.511811023622047"/>
  <pageSetup paperSize="9" orientation="portrait" horizontalDpi="300" verticalDpi="300"/>
  <ignoredErrors>
    <ignoredError sqref="E33:E35 E4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AKZ77"/>
  <sheetViews>
    <sheetView showGridLines="0" zoomScaleNormal="100" workbookViewId="0">
      <selection activeCell="G56" sqref="G56"/>
    </sheetView>
  </sheetViews>
  <sheetFormatPr defaultColWidth="8.375" defaultRowHeight="14.25" x14ac:dyDescent="0.2"/>
  <cols>
    <col min="1" max="1" width="8.5" customWidth="1"/>
    <col min="2" max="2" width="29.625" style="39" customWidth="1"/>
    <col min="3" max="3" width="12.75" style="39" customWidth="1"/>
    <col min="4" max="4" width="14.375" style="39" customWidth="1"/>
    <col min="5" max="9" width="12.75" style="39" customWidth="1"/>
    <col min="10" max="10" width="12.625" style="39" customWidth="1"/>
    <col min="11" max="11" width="13.375" style="39" customWidth="1"/>
    <col min="12" max="12" width="12.625" style="39" customWidth="1"/>
    <col min="13" max="13" width="7.5" style="39" customWidth="1"/>
    <col min="14" max="17" width="13.625" style="39" customWidth="1"/>
    <col min="18" max="988" width="10.625" style="39" customWidth="1"/>
    <col min="989" max="1006" width="10.625" customWidth="1"/>
    <col min="1007" max="1024" width="10.5" customWidth="1"/>
  </cols>
  <sheetData>
    <row r="2" spans="2:13" ht="19.5" customHeight="1" x14ac:dyDescent="0.2">
      <c r="B2" s="81" t="s">
        <v>64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40"/>
    </row>
    <row r="3" spans="2:13" ht="39.75" customHeight="1" x14ac:dyDescent="0.2">
      <c r="B3" s="83" t="s">
        <v>65</v>
      </c>
      <c r="C3" s="83"/>
      <c r="D3" s="83"/>
      <c r="E3" s="83"/>
      <c r="F3" s="83"/>
      <c r="G3" s="83"/>
      <c r="H3" s="83"/>
      <c r="I3" s="83"/>
      <c r="J3" s="83"/>
      <c r="K3" s="83"/>
      <c r="L3" s="83"/>
      <c r="M3" s="40"/>
    </row>
    <row r="4" spans="2:13" s="40" customFormat="1" ht="19.5" customHeight="1" x14ac:dyDescent="0.2">
      <c r="B4" s="41"/>
      <c r="C4" s="41"/>
      <c r="D4" s="41"/>
      <c r="E4" s="41"/>
      <c r="F4" s="41"/>
      <c r="G4" s="41"/>
      <c r="H4" s="41"/>
      <c r="I4" s="41"/>
      <c r="J4" s="42"/>
      <c r="K4" s="42"/>
      <c r="L4" s="42"/>
      <c r="M4" s="38"/>
    </row>
    <row r="5" spans="2:13" s="40" customFormat="1" ht="24.75" customHeight="1" x14ac:dyDescent="0.2">
      <c r="B5" s="78" t="s">
        <v>66</v>
      </c>
      <c r="C5" s="78"/>
      <c r="D5" s="78"/>
      <c r="E5" s="78"/>
      <c r="F5" s="78"/>
      <c r="G5" s="78"/>
      <c r="H5" s="72"/>
      <c r="I5" s="72"/>
      <c r="J5" s="72"/>
      <c r="K5" s="72"/>
      <c r="L5" s="72"/>
      <c r="M5" s="43"/>
    </row>
    <row r="6" spans="2:13" s="40" customFormat="1" ht="19.5" customHeight="1" x14ac:dyDescent="0.2">
      <c r="B6" s="2"/>
      <c r="C6" s="2"/>
      <c r="D6" s="2"/>
      <c r="E6" s="2"/>
      <c r="F6" s="2"/>
      <c r="G6" s="2"/>
      <c r="H6" s="1"/>
      <c r="I6" s="1"/>
      <c r="J6" s="42"/>
      <c r="K6" s="42"/>
      <c r="L6" s="42"/>
      <c r="M6" s="38"/>
    </row>
    <row r="7" spans="2:13" s="40" customFormat="1" ht="50.25" customHeight="1" x14ac:dyDescent="0.2">
      <c r="B7" s="44" t="s">
        <v>67</v>
      </c>
      <c r="C7" s="44" t="s">
        <v>68</v>
      </c>
      <c r="D7" s="45" t="s">
        <v>69</v>
      </c>
      <c r="E7" s="45" t="s">
        <v>70</v>
      </c>
      <c r="F7" s="45" t="s">
        <v>71</v>
      </c>
      <c r="G7" s="45" t="s">
        <v>72</v>
      </c>
      <c r="H7" s="42"/>
      <c r="I7" s="42"/>
      <c r="J7" s="42"/>
      <c r="K7" s="42"/>
      <c r="L7" s="38"/>
    </row>
    <row r="8" spans="2:13" s="40" customFormat="1" ht="19.5" customHeight="1" x14ac:dyDescent="0.2">
      <c r="B8" s="46">
        <v>3333632.6399999997</v>
      </c>
      <c r="C8" s="47">
        <f>IF(BDI!I10="DESONERADA",31.42%,26.24%)</f>
        <v>0.31420000000000003</v>
      </c>
      <c r="D8" s="48">
        <f>Proposta!D15</f>
        <v>0</v>
      </c>
      <c r="E8" s="49">
        <f>BDI!E35</f>
        <v>0.1396</v>
      </c>
      <c r="F8" s="50">
        <f>1-D8/B8</f>
        <v>1</v>
      </c>
      <c r="G8" s="51">
        <f>IF((1-(1+C8)*(1-F8)/(1+E8))&lt;0,0,1-(1+C8)*(1-F8)/(1+E8))</f>
        <v>1</v>
      </c>
      <c r="H8" s="42"/>
      <c r="I8" s="42"/>
      <c r="J8" s="42"/>
      <c r="K8" s="42"/>
      <c r="L8" s="38"/>
    </row>
    <row r="9" spans="2:13" s="40" customFormat="1" ht="19.5" customHeight="1" x14ac:dyDescent="0.2">
      <c r="B9" s="41"/>
      <c r="C9" s="41"/>
      <c r="D9" s="41"/>
      <c r="E9" s="41"/>
      <c r="F9" s="41"/>
      <c r="G9" s="41"/>
      <c r="H9" s="41"/>
      <c r="I9" s="41"/>
      <c r="J9" s="42"/>
      <c r="K9" s="42"/>
      <c r="L9" s="42"/>
      <c r="M9" s="38"/>
    </row>
    <row r="10" spans="2:13" ht="24.75" customHeight="1" x14ac:dyDescent="0.2">
      <c r="B10" s="78" t="s">
        <v>73</v>
      </c>
      <c r="C10" s="78"/>
      <c r="D10" s="78"/>
      <c r="E10" s="78"/>
      <c r="F10" s="78"/>
      <c r="G10" s="78"/>
      <c r="H10" s="78"/>
      <c r="I10" s="78"/>
      <c r="J10" s="72"/>
      <c r="K10" s="72"/>
      <c r="L10" s="72"/>
      <c r="M10" s="43"/>
    </row>
    <row r="11" spans="2:13" ht="19.5" customHeight="1" x14ac:dyDescent="0.2"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2:13" ht="18" customHeight="1" x14ac:dyDescent="0.2">
      <c r="B12" s="114"/>
      <c r="C12" s="114" t="s">
        <v>74</v>
      </c>
      <c r="D12" s="114" t="s">
        <v>75</v>
      </c>
      <c r="E12" s="114" t="s">
        <v>76</v>
      </c>
      <c r="F12" s="114" t="s">
        <v>75</v>
      </c>
      <c r="G12" s="114" t="s">
        <v>77</v>
      </c>
      <c r="H12" s="114" t="s">
        <v>78</v>
      </c>
      <c r="I12" s="114" t="s">
        <v>79</v>
      </c>
      <c r="J12" s="53"/>
      <c r="K12" s="54"/>
      <c r="L12" s="54"/>
      <c r="M12" s="54"/>
    </row>
    <row r="13" spans="2:13" ht="37.5" customHeight="1" x14ac:dyDescent="0.2">
      <c r="B13" s="114"/>
      <c r="C13" s="70" t="s">
        <v>80</v>
      </c>
      <c r="D13" s="70" t="s">
        <v>81</v>
      </c>
      <c r="E13" s="70" t="s">
        <v>80</v>
      </c>
      <c r="F13" s="70" t="s">
        <v>81</v>
      </c>
      <c r="G13" s="70" t="s">
        <v>80</v>
      </c>
      <c r="H13" s="70" t="s">
        <v>81</v>
      </c>
      <c r="I13" s="70" t="s">
        <v>82</v>
      </c>
      <c r="J13" s="55"/>
      <c r="K13" s="43"/>
      <c r="L13" s="43"/>
      <c r="M13" s="43"/>
    </row>
    <row r="14" spans="2:13" ht="18" customHeight="1" x14ac:dyDescent="0.2">
      <c r="B14" s="59" t="s">
        <v>111</v>
      </c>
      <c r="C14" s="71">
        <f t="shared" ref="C14" si="0">D14/12</f>
        <v>0</v>
      </c>
      <c r="D14" s="71">
        <f>I46*12+J46*4+K46*2+L46</f>
        <v>0</v>
      </c>
      <c r="E14" s="71">
        <f>C14*3</f>
        <v>0</v>
      </c>
      <c r="F14" s="71">
        <f>E14*12</f>
        <v>0</v>
      </c>
      <c r="G14" s="71">
        <f>C14+E14</f>
        <v>0</v>
      </c>
      <c r="H14" s="71">
        <f>D14+F14</f>
        <v>0</v>
      </c>
      <c r="I14" s="71">
        <f>H14*2</f>
        <v>0</v>
      </c>
      <c r="J14" s="55"/>
      <c r="K14" s="43"/>
      <c r="L14" s="43"/>
      <c r="M14" s="43"/>
    </row>
    <row r="15" spans="2:13" ht="18" customHeight="1" x14ac:dyDescent="0.2">
      <c r="B15" s="59" t="s">
        <v>112</v>
      </c>
      <c r="C15" s="71">
        <f t="shared" ref="C15:C38" si="1">D15/12</f>
        <v>0</v>
      </c>
      <c r="D15" s="71">
        <f t="shared" ref="D15:D38" si="2">I47*12+J47*4+K47*2+L47</f>
        <v>0</v>
      </c>
      <c r="E15" s="71">
        <f t="shared" ref="E15:E38" si="3">C15*3</f>
        <v>0</v>
      </c>
      <c r="F15" s="71">
        <f t="shared" ref="F15:F38" si="4">E15*12</f>
        <v>0</v>
      </c>
      <c r="G15" s="71">
        <f t="shared" ref="G15:G38" si="5">C15+E15</f>
        <v>0</v>
      </c>
      <c r="H15" s="71">
        <f t="shared" ref="H15:H38" si="6">D15+F15</f>
        <v>0</v>
      </c>
      <c r="I15" s="71">
        <f t="shared" ref="I15:I38" si="7">H15*2</f>
        <v>0</v>
      </c>
      <c r="J15" s="55"/>
      <c r="K15" s="43"/>
      <c r="L15" s="43"/>
      <c r="M15" s="43"/>
    </row>
    <row r="16" spans="2:13" ht="18" customHeight="1" x14ac:dyDescent="0.2">
      <c r="B16" s="59" t="s">
        <v>113</v>
      </c>
      <c r="C16" s="71">
        <f t="shared" si="1"/>
        <v>0</v>
      </c>
      <c r="D16" s="71">
        <f t="shared" si="2"/>
        <v>0</v>
      </c>
      <c r="E16" s="71">
        <f t="shared" si="3"/>
        <v>0</v>
      </c>
      <c r="F16" s="71">
        <f t="shared" si="4"/>
        <v>0</v>
      </c>
      <c r="G16" s="71">
        <f t="shared" si="5"/>
        <v>0</v>
      </c>
      <c r="H16" s="71">
        <f t="shared" si="6"/>
        <v>0</v>
      </c>
      <c r="I16" s="71">
        <f t="shared" si="7"/>
        <v>0</v>
      </c>
      <c r="J16" s="55"/>
      <c r="K16" s="43"/>
      <c r="L16" s="43"/>
      <c r="M16" s="43"/>
    </row>
    <row r="17" spans="2:13" ht="18" customHeight="1" x14ac:dyDescent="0.2">
      <c r="B17" s="59" t="s">
        <v>114</v>
      </c>
      <c r="C17" s="71">
        <f t="shared" si="1"/>
        <v>0</v>
      </c>
      <c r="D17" s="71">
        <f t="shared" si="2"/>
        <v>0</v>
      </c>
      <c r="E17" s="71">
        <f t="shared" si="3"/>
        <v>0</v>
      </c>
      <c r="F17" s="71">
        <f t="shared" si="4"/>
        <v>0</v>
      </c>
      <c r="G17" s="71">
        <f t="shared" si="5"/>
        <v>0</v>
      </c>
      <c r="H17" s="71">
        <f t="shared" si="6"/>
        <v>0</v>
      </c>
      <c r="I17" s="71">
        <f t="shared" si="7"/>
        <v>0</v>
      </c>
      <c r="J17" s="55"/>
      <c r="K17" s="43"/>
      <c r="L17" s="43"/>
      <c r="M17" s="43"/>
    </row>
    <row r="18" spans="2:13" ht="18" customHeight="1" x14ac:dyDescent="0.2">
      <c r="B18" s="59" t="s">
        <v>115</v>
      </c>
      <c r="C18" s="71">
        <f t="shared" si="1"/>
        <v>0</v>
      </c>
      <c r="D18" s="71">
        <f t="shared" si="2"/>
        <v>0</v>
      </c>
      <c r="E18" s="71">
        <f t="shared" si="3"/>
        <v>0</v>
      </c>
      <c r="F18" s="71">
        <f t="shared" si="4"/>
        <v>0</v>
      </c>
      <c r="G18" s="71">
        <f t="shared" si="5"/>
        <v>0</v>
      </c>
      <c r="H18" s="71">
        <f t="shared" si="6"/>
        <v>0</v>
      </c>
      <c r="I18" s="71">
        <f t="shared" si="7"/>
        <v>0</v>
      </c>
      <c r="J18" s="55"/>
      <c r="K18" s="43"/>
      <c r="L18" s="43"/>
      <c r="M18" s="43"/>
    </row>
    <row r="19" spans="2:13" ht="18" customHeight="1" x14ac:dyDescent="0.2">
      <c r="B19" s="59" t="s">
        <v>116</v>
      </c>
      <c r="C19" s="71">
        <f t="shared" si="1"/>
        <v>0</v>
      </c>
      <c r="D19" s="71">
        <f t="shared" si="2"/>
        <v>0</v>
      </c>
      <c r="E19" s="71">
        <f t="shared" si="3"/>
        <v>0</v>
      </c>
      <c r="F19" s="71">
        <f t="shared" si="4"/>
        <v>0</v>
      </c>
      <c r="G19" s="71">
        <f t="shared" si="5"/>
        <v>0</v>
      </c>
      <c r="H19" s="71">
        <f t="shared" si="6"/>
        <v>0</v>
      </c>
      <c r="I19" s="71">
        <f t="shared" si="7"/>
        <v>0</v>
      </c>
      <c r="J19" s="55"/>
      <c r="K19" s="43"/>
      <c r="L19" s="43"/>
      <c r="M19" s="43"/>
    </row>
    <row r="20" spans="2:13" ht="18" customHeight="1" x14ac:dyDescent="0.2">
      <c r="B20" s="59" t="s">
        <v>117</v>
      </c>
      <c r="C20" s="71">
        <f t="shared" si="1"/>
        <v>0</v>
      </c>
      <c r="D20" s="71">
        <f t="shared" si="2"/>
        <v>0</v>
      </c>
      <c r="E20" s="71">
        <f t="shared" si="3"/>
        <v>0</v>
      </c>
      <c r="F20" s="71">
        <f t="shared" si="4"/>
        <v>0</v>
      </c>
      <c r="G20" s="71">
        <f t="shared" si="5"/>
        <v>0</v>
      </c>
      <c r="H20" s="71">
        <f t="shared" si="6"/>
        <v>0</v>
      </c>
      <c r="I20" s="71">
        <f t="shared" si="7"/>
        <v>0</v>
      </c>
      <c r="J20" s="55"/>
      <c r="K20" s="43"/>
      <c r="L20" s="43"/>
      <c r="M20" s="43"/>
    </row>
    <row r="21" spans="2:13" ht="18" customHeight="1" x14ac:dyDescent="0.2">
      <c r="B21" s="59" t="s">
        <v>118</v>
      </c>
      <c r="C21" s="71">
        <f t="shared" si="1"/>
        <v>0</v>
      </c>
      <c r="D21" s="71">
        <f t="shared" si="2"/>
        <v>0</v>
      </c>
      <c r="E21" s="71">
        <f t="shared" si="3"/>
        <v>0</v>
      </c>
      <c r="F21" s="71">
        <f t="shared" si="4"/>
        <v>0</v>
      </c>
      <c r="G21" s="71">
        <f t="shared" si="5"/>
        <v>0</v>
      </c>
      <c r="H21" s="71">
        <f t="shared" si="6"/>
        <v>0</v>
      </c>
      <c r="I21" s="71">
        <f t="shared" si="7"/>
        <v>0</v>
      </c>
      <c r="J21" s="55"/>
      <c r="K21" s="43"/>
      <c r="L21" s="43"/>
      <c r="M21" s="43"/>
    </row>
    <row r="22" spans="2:13" ht="18" customHeight="1" x14ac:dyDescent="0.2">
      <c r="B22" s="59" t="s">
        <v>119</v>
      </c>
      <c r="C22" s="71">
        <f t="shared" si="1"/>
        <v>0</v>
      </c>
      <c r="D22" s="71">
        <f t="shared" si="2"/>
        <v>0</v>
      </c>
      <c r="E22" s="71">
        <f t="shared" si="3"/>
        <v>0</v>
      </c>
      <c r="F22" s="71">
        <f t="shared" si="4"/>
        <v>0</v>
      </c>
      <c r="G22" s="71">
        <f t="shared" si="5"/>
        <v>0</v>
      </c>
      <c r="H22" s="71">
        <f t="shared" si="6"/>
        <v>0</v>
      </c>
      <c r="I22" s="71">
        <f t="shared" si="7"/>
        <v>0</v>
      </c>
      <c r="J22" s="55"/>
      <c r="K22" s="43"/>
      <c r="L22" s="43"/>
      <c r="M22" s="43"/>
    </row>
    <row r="23" spans="2:13" ht="18" customHeight="1" x14ac:dyDescent="0.2">
      <c r="B23" s="59" t="s">
        <v>120</v>
      </c>
      <c r="C23" s="71">
        <f t="shared" si="1"/>
        <v>0</v>
      </c>
      <c r="D23" s="71">
        <f t="shared" si="2"/>
        <v>0</v>
      </c>
      <c r="E23" s="71">
        <f t="shared" si="3"/>
        <v>0</v>
      </c>
      <c r="F23" s="71">
        <f t="shared" si="4"/>
        <v>0</v>
      </c>
      <c r="G23" s="71">
        <f t="shared" si="5"/>
        <v>0</v>
      </c>
      <c r="H23" s="71">
        <f t="shared" si="6"/>
        <v>0</v>
      </c>
      <c r="I23" s="71">
        <f t="shared" si="7"/>
        <v>0</v>
      </c>
      <c r="J23" s="55"/>
      <c r="K23" s="43"/>
      <c r="L23" s="43"/>
      <c r="M23" s="43"/>
    </row>
    <row r="24" spans="2:13" ht="18" customHeight="1" x14ac:dyDescent="0.2">
      <c r="B24" s="59" t="s">
        <v>121</v>
      </c>
      <c r="C24" s="71">
        <f t="shared" si="1"/>
        <v>0</v>
      </c>
      <c r="D24" s="71">
        <f t="shared" si="2"/>
        <v>0</v>
      </c>
      <c r="E24" s="71">
        <f t="shared" si="3"/>
        <v>0</v>
      </c>
      <c r="F24" s="71">
        <f t="shared" si="4"/>
        <v>0</v>
      </c>
      <c r="G24" s="71">
        <f t="shared" si="5"/>
        <v>0</v>
      </c>
      <c r="H24" s="71">
        <f t="shared" si="6"/>
        <v>0</v>
      </c>
      <c r="I24" s="71">
        <f t="shared" si="7"/>
        <v>0</v>
      </c>
      <c r="J24" s="55"/>
      <c r="K24" s="43"/>
      <c r="L24" s="43"/>
      <c r="M24" s="43"/>
    </row>
    <row r="25" spans="2:13" ht="18" customHeight="1" x14ac:dyDescent="0.2">
      <c r="B25" s="59" t="s">
        <v>122</v>
      </c>
      <c r="C25" s="71">
        <f t="shared" si="1"/>
        <v>0</v>
      </c>
      <c r="D25" s="71">
        <f t="shared" si="2"/>
        <v>0</v>
      </c>
      <c r="E25" s="71">
        <f t="shared" si="3"/>
        <v>0</v>
      </c>
      <c r="F25" s="71">
        <f t="shared" si="4"/>
        <v>0</v>
      </c>
      <c r="G25" s="71">
        <f t="shared" si="5"/>
        <v>0</v>
      </c>
      <c r="H25" s="71">
        <f t="shared" si="6"/>
        <v>0</v>
      </c>
      <c r="I25" s="71">
        <f t="shared" si="7"/>
        <v>0</v>
      </c>
      <c r="J25" s="55"/>
      <c r="K25" s="43"/>
      <c r="L25" s="43"/>
      <c r="M25" s="43"/>
    </row>
    <row r="26" spans="2:13" ht="18" customHeight="1" x14ac:dyDescent="0.2">
      <c r="B26" s="59" t="s">
        <v>123</v>
      </c>
      <c r="C26" s="71">
        <f t="shared" si="1"/>
        <v>0</v>
      </c>
      <c r="D26" s="71">
        <f t="shared" si="2"/>
        <v>0</v>
      </c>
      <c r="E26" s="71">
        <f t="shared" si="3"/>
        <v>0</v>
      </c>
      <c r="F26" s="71">
        <f t="shared" si="4"/>
        <v>0</v>
      </c>
      <c r="G26" s="71">
        <f t="shared" si="5"/>
        <v>0</v>
      </c>
      <c r="H26" s="71">
        <f t="shared" si="6"/>
        <v>0</v>
      </c>
      <c r="I26" s="71">
        <f t="shared" si="7"/>
        <v>0</v>
      </c>
      <c r="J26" s="55"/>
      <c r="K26" s="43"/>
      <c r="L26" s="43"/>
      <c r="M26" s="43"/>
    </row>
    <row r="27" spans="2:13" ht="18" customHeight="1" x14ac:dyDescent="0.2">
      <c r="B27" s="59" t="s">
        <v>124</v>
      </c>
      <c r="C27" s="71">
        <f t="shared" si="1"/>
        <v>0</v>
      </c>
      <c r="D27" s="71">
        <f t="shared" si="2"/>
        <v>0</v>
      </c>
      <c r="E27" s="71">
        <f t="shared" si="3"/>
        <v>0</v>
      </c>
      <c r="F27" s="71">
        <f t="shared" si="4"/>
        <v>0</v>
      </c>
      <c r="G27" s="71">
        <f t="shared" si="5"/>
        <v>0</v>
      </c>
      <c r="H27" s="71">
        <f t="shared" si="6"/>
        <v>0</v>
      </c>
      <c r="I27" s="71">
        <f t="shared" si="7"/>
        <v>0</v>
      </c>
      <c r="J27" s="55"/>
      <c r="K27" s="43"/>
      <c r="L27" s="43"/>
      <c r="M27" s="43"/>
    </row>
    <row r="28" spans="2:13" ht="18" customHeight="1" x14ac:dyDescent="0.2">
      <c r="B28" s="59" t="s">
        <v>125</v>
      </c>
      <c r="C28" s="71">
        <f t="shared" si="1"/>
        <v>0</v>
      </c>
      <c r="D28" s="71">
        <f t="shared" si="2"/>
        <v>0</v>
      </c>
      <c r="E28" s="71">
        <f t="shared" si="3"/>
        <v>0</v>
      </c>
      <c r="F28" s="71">
        <f t="shared" si="4"/>
        <v>0</v>
      </c>
      <c r="G28" s="71">
        <f t="shared" si="5"/>
        <v>0</v>
      </c>
      <c r="H28" s="71">
        <f t="shared" si="6"/>
        <v>0</v>
      </c>
      <c r="I28" s="71">
        <f t="shared" si="7"/>
        <v>0</v>
      </c>
      <c r="J28" s="55"/>
      <c r="K28" s="43"/>
      <c r="L28" s="43"/>
      <c r="M28" s="43"/>
    </row>
    <row r="29" spans="2:13" ht="18" customHeight="1" x14ac:dyDescent="0.2">
      <c r="B29" s="59" t="s">
        <v>126</v>
      </c>
      <c r="C29" s="71">
        <f t="shared" si="1"/>
        <v>0</v>
      </c>
      <c r="D29" s="71">
        <f t="shared" si="2"/>
        <v>0</v>
      </c>
      <c r="E29" s="71">
        <f t="shared" si="3"/>
        <v>0</v>
      </c>
      <c r="F29" s="71">
        <f t="shared" si="4"/>
        <v>0</v>
      </c>
      <c r="G29" s="71">
        <f t="shared" si="5"/>
        <v>0</v>
      </c>
      <c r="H29" s="71">
        <f t="shared" si="6"/>
        <v>0</v>
      </c>
      <c r="I29" s="71">
        <f t="shared" si="7"/>
        <v>0</v>
      </c>
      <c r="J29" s="55"/>
      <c r="K29" s="43"/>
      <c r="L29" s="43"/>
      <c r="M29" s="43"/>
    </row>
    <row r="30" spans="2:13" ht="18" customHeight="1" x14ac:dyDescent="0.2">
      <c r="B30" s="59" t="s">
        <v>127</v>
      </c>
      <c r="C30" s="71">
        <f t="shared" si="1"/>
        <v>0</v>
      </c>
      <c r="D30" s="71">
        <f t="shared" si="2"/>
        <v>0</v>
      </c>
      <c r="E30" s="71">
        <f t="shared" si="3"/>
        <v>0</v>
      </c>
      <c r="F30" s="71">
        <f t="shared" si="4"/>
        <v>0</v>
      </c>
      <c r="G30" s="71">
        <f t="shared" si="5"/>
        <v>0</v>
      </c>
      <c r="H30" s="71">
        <f t="shared" si="6"/>
        <v>0</v>
      </c>
      <c r="I30" s="71">
        <f t="shared" si="7"/>
        <v>0</v>
      </c>
      <c r="J30" s="55"/>
      <c r="K30" s="43"/>
      <c r="L30" s="43"/>
      <c r="M30" s="43"/>
    </row>
    <row r="31" spans="2:13" ht="18" customHeight="1" x14ac:dyDescent="0.2">
      <c r="B31" s="59" t="s">
        <v>128</v>
      </c>
      <c r="C31" s="71">
        <f t="shared" si="1"/>
        <v>0</v>
      </c>
      <c r="D31" s="71">
        <f t="shared" si="2"/>
        <v>0</v>
      </c>
      <c r="E31" s="71">
        <f t="shared" si="3"/>
        <v>0</v>
      </c>
      <c r="F31" s="71">
        <f t="shared" si="4"/>
        <v>0</v>
      </c>
      <c r="G31" s="71">
        <f t="shared" si="5"/>
        <v>0</v>
      </c>
      <c r="H31" s="71">
        <f t="shared" si="6"/>
        <v>0</v>
      </c>
      <c r="I31" s="71">
        <f t="shared" si="7"/>
        <v>0</v>
      </c>
      <c r="J31" s="55"/>
      <c r="K31" s="43"/>
      <c r="L31" s="43"/>
      <c r="M31" s="43"/>
    </row>
    <row r="32" spans="2:13" ht="18" customHeight="1" x14ac:dyDescent="0.2">
      <c r="B32" s="59" t="s">
        <v>129</v>
      </c>
      <c r="C32" s="71">
        <f t="shared" si="1"/>
        <v>0</v>
      </c>
      <c r="D32" s="71">
        <f t="shared" si="2"/>
        <v>0</v>
      </c>
      <c r="E32" s="71">
        <f t="shared" si="3"/>
        <v>0</v>
      </c>
      <c r="F32" s="71">
        <f t="shared" si="4"/>
        <v>0</v>
      </c>
      <c r="G32" s="71">
        <f t="shared" si="5"/>
        <v>0</v>
      </c>
      <c r="H32" s="71">
        <f t="shared" si="6"/>
        <v>0</v>
      </c>
      <c r="I32" s="71">
        <f t="shared" si="7"/>
        <v>0</v>
      </c>
      <c r="J32" s="55"/>
      <c r="K32" s="43"/>
      <c r="L32" s="43"/>
      <c r="M32" s="43"/>
    </row>
    <row r="33" spans="2:17" ht="18" customHeight="1" x14ac:dyDescent="0.2">
      <c r="B33" s="59" t="s">
        <v>130</v>
      </c>
      <c r="C33" s="71">
        <f t="shared" si="1"/>
        <v>0</v>
      </c>
      <c r="D33" s="71">
        <f t="shared" si="2"/>
        <v>0</v>
      </c>
      <c r="E33" s="71">
        <f t="shared" si="3"/>
        <v>0</v>
      </c>
      <c r="F33" s="71">
        <f t="shared" si="4"/>
        <v>0</v>
      </c>
      <c r="G33" s="71">
        <f t="shared" si="5"/>
        <v>0</v>
      </c>
      <c r="H33" s="71">
        <f t="shared" si="6"/>
        <v>0</v>
      </c>
      <c r="I33" s="71">
        <f t="shared" si="7"/>
        <v>0</v>
      </c>
      <c r="J33" s="55"/>
      <c r="K33" s="43"/>
      <c r="L33" s="43"/>
      <c r="M33" s="43"/>
      <c r="N33" s="43"/>
      <c r="O33" s="43"/>
      <c r="P33" s="43"/>
    </row>
    <row r="34" spans="2:17" ht="18" customHeight="1" x14ac:dyDescent="0.2">
      <c r="B34" s="59" t="s">
        <v>131</v>
      </c>
      <c r="C34" s="71">
        <f t="shared" si="1"/>
        <v>0</v>
      </c>
      <c r="D34" s="71">
        <f t="shared" si="2"/>
        <v>0</v>
      </c>
      <c r="E34" s="71">
        <f t="shared" si="3"/>
        <v>0</v>
      </c>
      <c r="F34" s="71">
        <f t="shared" si="4"/>
        <v>0</v>
      </c>
      <c r="G34" s="71">
        <f t="shared" si="5"/>
        <v>0</v>
      </c>
      <c r="H34" s="71">
        <f t="shared" si="6"/>
        <v>0</v>
      </c>
      <c r="I34" s="71">
        <f t="shared" si="7"/>
        <v>0</v>
      </c>
      <c r="J34" s="55"/>
      <c r="K34" s="43"/>
      <c r="L34" s="43"/>
      <c r="M34" s="43"/>
      <c r="N34" s="43"/>
      <c r="O34" s="43"/>
      <c r="P34" s="43"/>
    </row>
    <row r="35" spans="2:17" ht="18" customHeight="1" x14ac:dyDescent="0.2">
      <c r="B35" s="59" t="s">
        <v>132</v>
      </c>
      <c r="C35" s="71">
        <f t="shared" si="1"/>
        <v>0</v>
      </c>
      <c r="D35" s="71">
        <f t="shared" si="2"/>
        <v>0</v>
      </c>
      <c r="E35" s="71">
        <f t="shared" si="3"/>
        <v>0</v>
      </c>
      <c r="F35" s="71">
        <f t="shared" si="4"/>
        <v>0</v>
      </c>
      <c r="G35" s="71">
        <f t="shared" si="5"/>
        <v>0</v>
      </c>
      <c r="H35" s="71">
        <f t="shared" si="6"/>
        <v>0</v>
      </c>
      <c r="I35" s="71">
        <f t="shared" si="7"/>
        <v>0</v>
      </c>
      <c r="J35" s="55"/>
      <c r="K35" s="43"/>
      <c r="L35" s="43"/>
      <c r="M35" s="43"/>
      <c r="N35" s="43"/>
      <c r="O35" s="43"/>
      <c r="P35" s="43"/>
    </row>
    <row r="36" spans="2:17" ht="18" customHeight="1" x14ac:dyDescent="0.2">
      <c r="B36" s="59" t="s">
        <v>133</v>
      </c>
      <c r="C36" s="71">
        <f t="shared" si="1"/>
        <v>0</v>
      </c>
      <c r="D36" s="71">
        <f t="shared" si="2"/>
        <v>0</v>
      </c>
      <c r="E36" s="71">
        <f t="shared" si="3"/>
        <v>0</v>
      </c>
      <c r="F36" s="71">
        <f t="shared" si="4"/>
        <v>0</v>
      </c>
      <c r="G36" s="71">
        <f t="shared" si="5"/>
        <v>0</v>
      </c>
      <c r="H36" s="71">
        <f t="shared" si="6"/>
        <v>0</v>
      </c>
      <c r="I36" s="71">
        <f t="shared" si="7"/>
        <v>0</v>
      </c>
      <c r="J36" s="55"/>
      <c r="K36" s="43"/>
      <c r="L36" s="43"/>
      <c r="M36" s="43"/>
      <c r="N36" s="43"/>
      <c r="O36" s="43"/>
      <c r="P36" s="43"/>
    </row>
    <row r="37" spans="2:17" ht="18" customHeight="1" x14ac:dyDescent="0.2">
      <c r="B37" s="59" t="s">
        <v>134</v>
      </c>
      <c r="C37" s="71">
        <f t="shared" si="1"/>
        <v>0</v>
      </c>
      <c r="D37" s="71">
        <f t="shared" si="2"/>
        <v>0</v>
      </c>
      <c r="E37" s="71">
        <f t="shared" si="3"/>
        <v>0</v>
      </c>
      <c r="F37" s="71">
        <f t="shared" si="4"/>
        <v>0</v>
      </c>
      <c r="G37" s="71">
        <f t="shared" si="5"/>
        <v>0</v>
      </c>
      <c r="H37" s="71">
        <f t="shared" si="6"/>
        <v>0</v>
      </c>
      <c r="I37" s="71">
        <f t="shared" si="7"/>
        <v>0</v>
      </c>
      <c r="J37" s="55"/>
      <c r="K37" s="43"/>
      <c r="L37" s="43"/>
      <c r="M37" s="43"/>
      <c r="N37" s="43"/>
      <c r="O37" s="43"/>
      <c r="P37" s="43"/>
    </row>
    <row r="38" spans="2:17" ht="18" customHeight="1" x14ac:dyDescent="0.2">
      <c r="B38" s="59" t="s">
        <v>135</v>
      </c>
      <c r="C38" s="71">
        <f t="shared" si="1"/>
        <v>0</v>
      </c>
      <c r="D38" s="71">
        <f t="shared" si="2"/>
        <v>0</v>
      </c>
      <c r="E38" s="71">
        <f t="shared" si="3"/>
        <v>0</v>
      </c>
      <c r="F38" s="71">
        <f t="shared" si="4"/>
        <v>0</v>
      </c>
      <c r="G38" s="71">
        <f t="shared" si="5"/>
        <v>0</v>
      </c>
      <c r="H38" s="71">
        <f t="shared" si="6"/>
        <v>0</v>
      </c>
      <c r="I38" s="71">
        <f t="shared" si="7"/>
        <v>0</v>
      </c>
      <c r="J38" s="55"/>
      <c r="K38" s="43"/>
      <c r="L38" s="43"/>
      <c r="M38" s="43"/>
      <c r="N38" s="43"/>
      <c r="O38" s="43"/>
      <c r="P38" s="43"/>
    </row>
    <row r="39" spans="2:17" ht="19.5" customHeight="1" x14ac:dyDescent="0.2">
      <c r="B39" s="68" t="s">
        <v>83</v>
      </c>
      <c r="C39" s="69">
        <f>D39/12</f>
        <v>0</v>
      </c>
      <c r="D39" s="69">
        <f>(I71*12)+(J71*4)+(K71*2)+L71</f>
        <v>0</v>
      </c>
      <c r="E39" s="69">
        <f>F39/12</f>
        <v>0</v>
      </c>
      <c r="F39" s="69">
        <f>H39-D39</f>
        <v>0</v>
      </c>
      <c r="G39" s="69">
        <f>C39+E39</f>
        <v>0</v>
      </c>
      <c r="H39" s="69">
        <f>I39/2</f>
        <v>0</v>
      </c>
      <c r="I39" s="69">
        <f>D8</f>
        <v>0</v>
      </c>
      <c r="J39" s="55"/>
      <c r="K39" s="43"/>
      <c r="L39" s="43"/>
      <c r="M39" s="43"/>
      <c r="N39" s="43"/>
      <c r="O39" s="43"/>
      <c r="P39" s="43"/>
    </row>
    <row r="40" spans="2:17" ht="19.5" customHeight="1" x14ac:dyDescent="0.2">
      <c r="B40" s="52"/>
      <c r="C40" s="52"/>
      <c r="D40" s="52"/>
      <c r="E40" s="52"/>
      <c r="F40" s="52"/>
      <c r="G40" s="52"/>
      <c r="H40" s="52"/>
      <c r="I40" s="52"/>
      <c r="J40" s="55"/>
      <c r="K40" s="43"/>
      <c r="L40" s="43"/>
      <c r="M40" s="43"/>
      <c r="N40" s="43"/>
      <c r="O40" s="43"/>
      <c r="P40" s="43"/>
    </row>
    <row r="41" spans="2:17" ht="24.75" customHeight="1" x14ac:dyDescent="0.2">
      <c r="B41" s="78" t="s">
        <v>84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43"/>
      <c r="N41" s="43"/>
      <c r="O41" s="43"/>
      <c r="P41" s="43"/>
    </row>
    <row r="42" spans="2:17" ht="19.5" customHeight="1" x14ac:dyDescent="0.2">
      <c r="B42" s="40"/>
      <c r="C42" s="40"/>
      <c r="D42" s="40"/>
      <c r="E42" s="40"/>
      <c r="F42" s="40"/>
      <c r="G42" s="40"/>
      <c r="H42" s="40"/>
      <c r="I42" s="40"/>
      <c r="J42" s="38"/>
      <c r="K42" s="38"/>
      <c r="L42" s="38"/>
    </row>
    <row r="43" spans="2:17" s="56" customFormat="1" ht="19.5" customHeight="1" x14ac:dyDescent="0.25">
      <c r="B43" s="111" t="s">
        <v>107</v>
      </c>
      <c r="C43" s="111"/>
      <c r="D43" s="111"/>
      <c r="E43" s="111"/>
      <c r="F43" s="111"/>
      <c r="G43" s="111"/>
      <c r="H43" s="111"/>
      <c r="I43" s="111"/>
      <c r="J43" s="111"/>
      <c r="K43" s="111"/>
      <c r="L43" s="111"/>
      <c r="M43" s="43"/>
    </row>
    <row r="44" spans="2:17" ht="36.75" customHeight="1" x14ac:dyDescent="0.2">
      <c r="B44" s="112" t="s">
        <v>85</v>
      </c>
      <c r="C44" s="113" t="s">
        <v>86</v>
      </c>
      <c r="D44" s="113"/>
      <c r="E44" s="113"/>
      <c r="F44" s="113"/>
      <c r="G44" s="113" t="s">
        <v>87</v>
      </c>
      <c r="H44" s="112" t="s">
        <v>88</v>
      </c>
      <c r="I44" s="113" t="s">
        <v>89</v>
      </c>
      <c r="J44" s="113"/>
      <c r="K44" s="113"/>
      <c r="L44" s="113"/>
      <c r="N44" s="107" t="s">
        <v>90</v>
      </c>
      <c r="O44" s="107"/>
      <c r="P44" s="107"/>
      <c r="Q44" s="107"/>
    </row>
    <row r="45" spans="2:17" ht="19.5" customHeight="1" x14ac:dyDescent="0.2">
      <c r="B45" s="112"/>
      <c r="C45" s="57" t="s">
        <v>91</v>
      </c>
      <c r="D45" s="57" t="s">
        <v>92</v>
      </c>
      <c r="E45" s="57" t="s">
        <v>93</v>
      </c>
      <c r="F45" s="57" t="s">
        <v>94</v>
      </c>
      <c r="G45" s="113"/>
      <c r="H45" s="112"/>
      <c r="I45" s="57" t="s">
        <v>91</v>
      </c>
      <c r="J45" s="57" t="s">
        <v>92</v>
      </c>
      <c r="K45" s="57" t="s">
        <v>93</v>
      </c>
      <c r="L45" s="57" t="s">
        <v>94</v>
      </c>
      <c r="N45" s="58" t="s">
        <v>91</v>
      </c>
      <c r="O45" s="58" t="s">
        <v>92</v>
      </c>
      <c r="P45" s="58" t="s">
        <v>93</v>
      </c>
      <c r="Q45" s="58" t="s">
        <v>94</v>
      </c>
    </row>
    <row r="46" spans="2:17" s="1" customFormat="1" ht="18" customHeight="1" x14ac:dyDescent="0.2">
      <c r="B46" s="59" t="s">
        <v>111</v>
      </c>
      <c r="C46" s="60">
        <f t="shared" ref="C46:C63" si="8">I46/(1+$H46)</f>
        <v>0</v>
      </c>
      <c r="D46" s="60">
        <f t="shared" ref="D46:D63" si="9">J46/(1+$H46)</f>
        <v>0</v>
      </c>
      <c r="E46" s="60">
        <f t="shared" ref="E46:E63" si="10">K46/(1+$H46)</f>
        <v>0</v>
      </c>
      <c r="F46" s="60">
        <f t="shared" ref="F46:F63" si="11">L46/(1+$H46)</f>
        <v>0</v>
      </c>
      <c r="G46" s="61">
        <v>0.03</v>
      </c>
      <c r="H46" s="49">
        <f>IF(G46=5%,BDI!$E$35,IF('Custo por unidade'!G46=4%,BDI!$F$35,IF('Custo por unidade'!G46=3%,BDI!$G$35,IF('Custo por unidade'!G46=2.5%,BDI!$H$35,BDI!$I$35))))</f>
        <v>0.1142</v>
      </c>
      <c r="I46" s="62">
        <f t="shared" ref="I46:I63" si="12">N46*(1-$F$8)</f>
        <v>0</v>
      </c>
      <c r="J46" s="62">
        <f t="shared" ref="J46:J63" si="13">O46*(1-$F$8)</f>
        <v>0</v>
      </c>
      <c r="K46" s="62">
        <f t="shared" ref="K46:K63" si="14">P46*(1-$F$8)</f>
        <v>0</v>
      </c>
      <c r="L46" s="62">
        <f t="shared" ref="L46:L63" si="15">Q46*(1-$F$8)</f>
        <v>0</v>
      </c>
      <c r="M46" s="63"/>
      <c r="N46" s="64">
        <v>680.36093928659636</v>
      </c>
      <c r="O46" s="64">
        <v>775.94556400325575</v>
      </c>
      <c r="P46" s="64">
        <v>728.15325164492617</v>
      </c>
      <c r="Q46" s="64">
        <v>728.15325164492617</v>
      </c>
    </row>
    <row r="47" spans="2:17" s="1" customFormat="1" ht="18" customHeight="1" x14ac:dyDescent="0.2">
      <c r="B47" s="59" t="s">
        <v>112</v>
      </c>
      <c r="C47" s="60">
        <f t="shared" si="8"/>
        <v>0</v>
      </c>
      <c r="D47" s="60">
        <f t="shared" si="9"/>
        <v>0</v>
      </c>
      <c r="E47" s="60">
        <f t="shared" si="10"/>
        <v>0</v>
      </c>
      <c r="F47" s="60">
        <f t="shared" si="11"/>
        <v>0</v>
      </c>
      <c r="G47" s="61">
        <v>0.05</v>
      </c>
      <c r="H47" s="49">
        <f>IF(G47=5%,BDI!$E$35,IF('Custo por unidade'!G47=4%,BDI!$F$35,IF('Custo por unidade'!G47=3%,BDI!$G$35,IF('Custo por unidade'!G47=2.5%,BDI!$H$35,BDI!$I$35))))</f>
        <v>0.1396</v>
      </c>
      <c r="I47" s="62">
        <f t="shared" si="12"/>
        <v>0</v>
      </c>
      <c r="J47" s="62">
        <f t="shared" si="13"/>
        <v>0</v>
      </c>
      <c r="K47" s="62">
        <f t="shared" si="14"/>
        <v>0</v>
      </c>
      <c r="L47" s="62">
        <f t="shared" si="15"/>
        <v>0</v>
      </c>
      <c r="M47" s="63"/>
      <c r="N47" s="64">
        <v>939.83574105885316</v>
      </c>
      <c r="O47" s="64">
        <v>1070.18810446211</v>
      </c>
      <c r="P47" s="64">
        <v>1656.7737397767664</v>
      </c>
      <c r="Q47" s="64">
        <v>3398.4674242093351</v>
      </c>
    </row>
    <row r="48" spans="2:17" ht="18" customHeight="1" x14ac:dyDescent="0.2">
      <c r="B48" s="59" t="s">
        <v>113</v>
      </c>
      <c r="C48" s="60">
        <f t="shared" si="8"/>
        <v>0</v>
      </c>
      <c r="D48" s="60">
        <f t="shared" si="9"/>
        <v>0</v>
      </c>
      <c r="E48" s="60">
        <f t="shared" si="10"/>
        <v>0</v>
      </c>
      <c r="F48" s="60">
        <f t="shared" si="11"/>
        <v>0</v>
      </c>
      <c r="G48" s="61">
        <v>0.03</v>
      </c>
      <c r="H48" s="49">
        <f>IF(G48=5%,BDI!$E$35,IF('Custo por unidade'!G48=4%,BDI!$F$35,IF('Custo por unidade'!G48=3%,BDI!$G$35,IF('Custo por unidade'!G48=2.5%,BDI!$H$35,BDI!$I$35))))</f>
        <v>0.1142</v>
      </c>
      <c r="I48" s="62">
        <f t="shared" si="12"/>
        <v>0</v>
      </c>
      <c r="J48" s="62">
        <f t="shared" si="13"/>
        <v>0</v>
      </c>
      <c r="K48" s="62">
        <f t="shared" si="14"/>
        <v>0</v>
      </c>
      <c r="L48" s="62">
        <f t="shared" si="15"/>
        <v>0</v>
      </c>
      <c r="N48" s="64">
        <v>615.07153067209379</v>
      </c>
      <c r="O48" s="64">
        <v>710.65615538875306</v>
      </c>
      <c r="P48" s="64">
        <v>662.86384303042337</v>
      </c>
      <c r="Q48" s="64">
        <v>662.86384303042337</v>
      </c>
    </row>
    <row r="49" spans="2:17" ht="18" customHeight="1" x14ac:dyDescent="0.2">
      <c r="B49" s="59" t="s">
        <v>114</v>
      </c>
      <c r="C49" s="60">
        <f t="shared" si="8"/>
        <v>0</v>
      </c>
      <c r="D49" s="60">
        <f t="shared" si="9"/>
        <v>0</v>
      </c>
      <c r="E49" s="60">
        <f t="shared" si="10"/>
        <v>0</v>
      </c>
      <c r="F49" s="60">
        <f t="shared" si="11"/>
        <v>0</v>
      </c>
      <c r="G49" s="61">
        <v>0.03</v>
      </c>
      <c r="H49" s="49">
        <f>IF(G49=5%,BDI!$E$35,IF('Custo por unidade'!G49=4%,BDI!$F$35,IF('Custo por unidade'!G49=3%,BDI!$G$35,IF('Custo por unidade'!G49=2.5%,BDI!$H$35,BDI!$I$35))))</f>
        <v>0.1142</v>
      </c>
      <c r="I49" s="62">
        <f t="shared" si="12"/>
        <v>0</v>
      </c>
      <c r="J49" s="62">
        <f t="shared" si="13"/>
        <v>0</v>
      </c>
      <c r="K49" s="62">
        <f t="shared" si="14"/>
        <v>0</v>
      </c>
      <c r="L49" s="62">
        <f t="shared" si="15"/>
        <v>0</v>
      </c>
      <c r="N49" s="64">
        <v>626.35611981534112</v>
      </c>
      <c r="O49" s="64">
        <v>721.94074453200028</v>
      </c>
      <c r="P49" s="64">
        <v>674.14843217367081</v>
      </c>
      <c r="Q49" s="64">
        <v>674.14843217367081</v>
      </c>
    </row>
    <row r="50" spans="2:17" ht="18" customHeight="1" x14ac:dyDescent="0.2">
      <c r="B50" s="59" t="s">
        <v>115</v>
      </c>
      <c r="C50" s="60">
        <f t="shared" si="8"/>
        <v>0</v>
      </c>
      <c r="D50" s="60">
        <f t="shared" si="9"/>
        <v>0</v>
      </c>
      <c r="E50" s="60">
        <f t="shared" si="10"/>
        <v>0</v>
      </c>
      <c r="F50" s="60">
        <f t="shared" si="11"/>
        <v>0</v>
      </c>
      <c r="G50" s="61">
        <v>0.04</v>
      </c>
      <c r="H50" s="49">
        <f>IF(G50=5%,BDI!$E$35,IF('Custo por unidade'!G50=4%,BDI!$F$35,IF('Custo por unidade'!G50=3%,BDI!$G$35,IF('Custo por unidade'!G50=2.5%,BDI!$H$35,BDI!$I$35))))</f>
        <v>0.1268</v>
      </c>
      <c r="I50" s="62">
        <f t="shared" si="12"/>
        <v>0</v>
      </c>
      <c r="J50" s="62">
        <f t="shared" si="13"/>
        <v>0</v>
      </c>
      <c r="K50" s="62">
        <f t="shared" si="14"/>
        <v>0</v>
      </c>
      <c r="L50" s="62">
        <f t="shared" si="15"/>
        <v>0</v>
      </c>
      <c r="N50" s="64">
        <v>737.05332123537016</v>
      </c>
      <c r="O50" s="64">
        <v>833.71661126325341</v>
      </c>
      <c r="P50" s="64">
        <v>785.38496624931167</v>
      </c>
      <c r="Q50" s="64">
        <v>785.38496624931167</v>
      </c>
    </row>
    <row r="51" spans="2:17" ht="18" customHeight="1" x14ac:dyDescent="0.2">
      <c r="B51" s="59" t="s">
        <v>116</v>
      </c>
      <c r="C51" s="60">
        <f t="shared" si="8"/>
        <v>0</v>
      </c>
      <c r="D51" s="60">
        <f t="shared" si="9"/>
        <v>0</v>
      </c>
      <c r="E51" s="60">
        <f t="shared" si="10"/>
        <v>0</v>
      </c>
      <c r="F51" s="60">
        <f t="shared" si="11"/>
        <v>0</v>
      </c>
      <c r="G51" s="61">
        <v>0.05</v>
      </c>
      <c r="H51" s="49">
        <f>IF(G51=5%,BDI!$E$35,IF('Custo por unidade'!G51=4%,BDI!$F$35,IF('Custo por unidade'!G51=3%,BDI!$G$35,IF('Custo por unidade'!G51=2.5%,BDI!$H$35,BDI!$I$35))))</f>
        <v>0.1396</v>
      </c>
      <c r="I51" s="62">
        <f t="shared" si="12"/>
        <v>0</v>
      </c>
      <c r="J51" s="62">
        <f t="shared" si="13"/>
        <v>0</v>
      </c>
      <c r="K51" s="62">
        <f t="shared" si="14"/>
        <v>0</v>
      </c>
      <c r="L51" s="62">
        <f t="shared" si="15"/>
        <v>0</v>
      </c>
      <c r="N51" s="64">
        <v>626.08026172558368</v>
      </c>
      <c r="O51" s="64">
        <v>723.84453427802634</v>
      </c>
      <c r="P51" s="64">
        <v>674.96239800180501</v>
      </c>
      <c r="Q51" s="64">
        <v>2280.3958838343747</v>
      </c>
    </row>
    <row r="52" spans="2:17" ht="18" customHeight="1" x14ac:dyDescent="0.2">
      <c r="B52" s="59" t="s">
        <v>117</v>
      </c>
      <c r="C52" s="60">
        <f t="shared" si="8"/>
        <v>0</v>
      </c>
      <c r="D52" s="60">
        <f t="shared" si="9"/>
        <v>0</v>
      </c>
      <c r="E52" s="60">
        <f t="shared" si="10"/>
        <v>0</v>
      </c>
      <c r="F52" s="60">
        <f t="shared" si="11"/>
        <v>0</v>
      </c>
      <c r="G52" s="61">
        <v>0.03</v>
      </c>
      <c r="H52" s="49">
        <f>IF(G52=5%,BDI!$E$35,IF('Custo por unidade'!G52=4%,BDI!$F$35,IF('Custo por unidade'!G52=3%,BDI!$G$35,IF('Custo por unidade'!G52=2.5%,BDI!$H$35,BDI!$I$35))))</f>
        <v>0.1142</v>
      </c>
      <c r="I52" s="62">
        <f t="shared" si="12"/>
        <v>0</v>
      </c>
      <c r="J52" s="62">
        <f t="shared" si="13"/>
        <v>0</v>
      </c>
      <c r="K52" s="62">
        <f t="shared" si="14"/>
        <v>0</v>
      </c>
      <c r="L52" s="62">
        <f t="shared" si="15"/>
        <v>0</v>
      </c>
      <c r="N52" s="64">
        <v>564.29087952748057</v>
      </c>
      <c r="O52" s="64">
        <v>659.87550424413973</v>
      </c>
      <c r="P52" s="64">
        <v>612.08319188581027</v>
      </c>
      <c r="Q52" s="64">
        <v>612.08319188581027</v>
      </c>
    </row>
    <row r="53" spans="2:17" ht="18" customHeight="1" x14ac:dyDescent="0.2">
      <c r="B53" s="59" t="s">
        <v>118</v>
      </c>
      <c r="C53" s="60">
        <f t="shared" si="8"/>
        <v>0</v>
      </c>
      <c r="D53" s="60">
        <f t="shared" si="9"/>
        <v>0</v>
      </c>
      <c r="E53" s="60">
        <f t="shared" si="10"/>
        <v>0</v>
      </c>
      <c r="F53" s="60">
        <f t="shared" si="11"/>
        <v>0</v>
      </c>
      <c r="G53" s="61">
        <v>0.02</v>
      </c>
      <c r="H53" s="49">
        <f>IF(G53=5%,BDI!$E$35,IF('Custo por unidade'!G53=4%,BDI!$F$35,IF('Custo por unidade'!G53=3%,BDI!$G$35,IF('Custo por unidade'!G53=2.5%,BDI!$H$35,BDI!$I$35))))</f>
        <v>0.1019</v>
      </c>
      <c r="I53" s="62">
        <f t="shared" si="12"/>
        <v>0</v>
      </c>
      <c r="J53" s="62">
        <f t="shared" si="13"/>
        <v>0</v>
      </c>
      <c r="K53" s="62">
        <f t="shared" si="14"/>
        <v>0</v>
      </c>
      <c r="L53" s="62">
        <f t="shared" si="15"/>
        <v>0</v>
      </c>
      <c r="N53" s="64">
        <v>619.43398042598949</v>
      </c>
      <c r="O53" s="64">
        <v>713.96225704476058</v>
      </c>
      <c r="P53" s="64">
        <v>666.69811873537515</v>
      </c>
      <c r="Q53" s="64">
        <v>666.69811873537515</v>
      </c>
    </row>
    <row r="54" spans="2:17" ht="18" customHeight="1" x14ac:dyDescent="0.2">
      <c r="B54" s="59" t="s">
        <v>119</v>
      </c>
      <c r="C54" s="60">
        <f t="shared" si="8"/>
        <v>0</v>
      </c>
      <c r="D54" s="60">
        <f t="shared" si="9"/>
        <v>0</v>
      </c>
      <c r="E54" s="60">
        <f t="shared" si="10"/>
        <v>0</v>
      </c>
      <c r="F54" s="60">
        <f t="shared" si="11"/>
        <v>0</v>
      </c>
      <c r="G54" s="61">
        <v>0.03</v>
      </c>
      <c r="H54" s="49">
        <f>IF(G54=5%,BDI!$E$35,IF('Custo por unidade'!G54=4%,BDI!$F$35,IF('Custo por unidade'!G54=3%,BDI!$G$35,IF('Custo por unidade'!G54=2.5%,BDI!$H$35,BDI!$I$35))))</f>
        <v>0.1142</v>
      </c>
      <c r="I54" s="62">
        <f t="shared" si="12"/>
        <v>0</v>
      </c>
      <c r="J54" s="62">
        <f t="shared" si="13"/>
        <v>0</v>
      </c>
      <c r="K54" s="62">
        <f t="shared" si="14"/>
        <v>0</v>
      </c>
      <c r="L54" s="62">
        <f t="shared" si="15"/>
        <v>0</v>
      </c>
      <c r="N54" s="64">
        <v>615.07153067209379</v>
      </c>
      <c r="O54" s="64">
        <v>710.65615538875306</v>
      </c>
      <c r="P54" s="64">
        <v>662.86384303042337</v>
      </c>
      <c r="Q54" s="64">
        <v>662.86384303042337</v>
      </c>
    </row>
    <row r="55" spans="2:17" ht="18" customHeight="1" x14ac:dyDescent="0.2">
      <c r="B55" s="59" t="s">
        <v>120</v>
      </c>
      <c r="C55" s="60">
        <f t="shared" si="8"/>
        <v>0</v>
      </c>
      <c r="D55" s="60">
        <f t="shared" si="9"/>
        <v>0</v>
      </c>
      <c r="E55" s="60">
        <f t="shared" si="10"/>
        <v>0</v>
      </c>
      <c r="F55" s="60">
        <f t="shared" si="11"/>
        <v>0</v>
      </c>
      <c r="G55" s="61">
        <v>0.04</v>
      </c>
      <c r="H55" s="49">
        <f>IF(G55=5%,BDI!$E$35,IF('Custo por unidade'!G55=4%,BDI!$F$35,IF('Custo por unidade'!G55=3%,BDI!$G$35,IF('Custo por unidade'!G55=2.5%,BDI!$H$35,BDI!$I$35))))</f>
        <v>0.1268</v>
      </c>
      <c r="I55" s="62">
        <f t="shared" si="12"/>
        <v>0</v>
      </c>
      <c r="J55" s="62">
        <f t="shared" si="13"/>
        <v>0</v>
      </c>
      <c r="K55" s="62">
        <f t="shared" si="14"/>
        <v>0</v>
      </c>
      <c r="L55" s="62">
        <f t="shared" si="15"/>
        <v>0</v>
      </c>
      <c r="N55" s="64">
        <v>787.57715125140874</v>
      </c>
      <c r="O55" s="64">
        <v>916.46153795525288</v>
      </c>
      <c r="P55" s="64">
        <v>1496.4412781225519</v>
      </c>
      <c r="Q55" s="64">
        <v>3218.5206979609934</v>
      </c>
    </row>
    <row r="56" spans="2:17" ht="18" customHeight="1" x14ac:dyDescent="0.2">
      <c r="B56" s="59" t="s">
        <v>121</v>
      </c>
      <c r="C56" s="60">
        <f t="shared" si="8"/>
        <v>0</v>
      </c>
      <c r="D56" s="60">
        <f t="shared" si="9"/>
        <v>0</v>
      </c>
      <c r="E56" s="60">
        <f t="shared" si="10"/>
        <v>0</v>
      </c>
      <c r="F56" s="60">
        <f t="shared" si="11"/>
        <v>0</v>
      </c>
      <c r="G56" s="61">
        <v>0.02</v>
      </c>
      <c r="H56" s="49">
        <f>IF(G56=5%,BDI!$E$35,IF('Custo por unidade'!G56=4%,BDI!$F$35,IF('Custo por unidade'!G56=3%,BDI!$G$35,IF('Custo por unidade'!G56=2.5%,BDI!$H$35,BDI!$I$35))))</f>
        <v>0.1019</v>
      </c>
      <c r="I56" s="62">
        <f t="shared" si="12"/>
        <v>0</v>
      </c>
      <c r="J56" s="62">
        <f t="shared" si="13"/>
        <v>0</v>
      </c>
      <c r="K56" s="62">
        <f t="shared" si="14"/>
        <v>0</v>
      </c>
      <c r="L56" s="62">
        <f t="shared" si="15"/>
        <v>0</v>
      </c>
      <c r="N56" s="64">
        <v>1211.6209077071089</v>
      </c>
      <c r="O56" s="64">
        <v>1400.6774609446509</v>
      </c>
      <c r="P56" s="64">
        <v>1936.3376951176874</v>
      </c>
      <c r="Q56" s="64">
        <v>3677.2146733013014</v>
      </c>
    </row>
    <row r="57" spans="2:17" ht="18" customHeight="1" x14ac:dyDescent="0.2">
      <c r="B57" s="59" t="s">
        <v>122</v>
      </c>
      <c r="C57" s="60">
        <f t="shared" si="8"/>
        <v>0</v>
      </c>
      <c r="D57" s="60">
        <f t="shared" si="9"/>
        <v>0</v>
      </c>
      <c r="E57" s="60">
        <f t="shared" si="10"/>
        <v>0</v>
      </c>
      <c r="F57" s="60">
        <f t="shared" si="11"/>
        <v>0</v>
      </c>
      <c r="G57" s="61">
        <v>0.03</v>
      </c>
      <c r="H57" s="49">
        <f>IF(G57=5%,BDI!$E$35,IF('Custo por unidade'!G57=4%,BDI!$F$35,IF('Custo por unidade'!G57=3%,BDI!$G$35,IF('Custo por unidade'!G57=2.5%,BDI!$H$35,BDI!$I$35))))</f>
        <v>0.1142</v>
      </c>
      <c r="I57" s="62">
        <f t="shared" si="12"/>
        <v>0</v>
      </c>
      <c r="J57" s="62">
        <f t="shared" si="13"/>
        <v>0</v>
      </c>
      <c r="K57" s="62">
        <f t="shared" si="14"/>
        <v>0</v>
      </c>
      <c r="L57" s="62">
        <f t="shared" si="15"/>
        <v>0</v>
      </c>
      <c r="N57" s="64">
        <v>728.20657692015823</v>
      </c>
      <c r="O57" s="64">
        <v>855.65274320903734</v>
      </c>
      <c r="P57" s="64">
        <v>791.9296600645979</v>
      </c>
      <c r="Q57" s="64">
        <v>791.9296600645979</v>
      </c>
    </row>
    <row r="58" spans="2:17" ht="18" customHeight="1" x14ac:dyDescent="0.2">
      <c r="B58" s="59" t="s">
        <v>123</v>
      </c>
      <c r="C58" s="60">
        <f t="shared" si="8"/>
        <v>0</v>
      </c>
      <c r="D58" s="60">
        <f t="shared" si="9"/>
        <v>0</v>
      </c>
      <c r="E58" s="60">
        <f t="shared" si="10"/>
        <v>0</v>
      </c>
      <c r="F58" s="60">
        <f t="shared" si="11"/>
        <v>0</v>
      </c>
      <c r="G58" s="61">
        <v>0.03</v>
      </c>
      <c r="H58" s="49">
        <f>IF(G58=5%,BDI!$E$35,IF('Custo por unidade'!G58=4%,BDI!$F$35,IF('Custo por unidade'!G58=3%,BDI!$G$35,IF('Custo por unidade'!G58=2.5%,BDI!$H$35,BDI!$I$35))))</f>
        <v>0.1142</v>
      </c>
      <c r="I58" s="62">
        <f t="shared" si="12"/>
        <v>0</v>
      </c>
      <c r="J58" s="62">
        <f t="shared" si="13"/>
        <v>0</v>
      </c>
      <c r="K58" s="62">
        <f t="shared" si="14"/>
        <v>0</v>
      </c>
      <c r="L58" s="62">
        <f t="shared" si="15"/>
        <v>0</v>
      </c>
      <c r="N58" s="64">
        <v>988.0792485665927</v>
      </c>
      <c r="O58" s="64">
        <v>1179.2484979999113</v>
      </c>
      <c r="P58" s="64">
        <v>1720.8947047276476</v>
      </c>
      <c r="Q58" s="64">
        <v>3481.225883816438</v>
      </c>
    </row>
    <row r="59" spans="2:17" ht="18" customHeight="1" x14ac:dyDescent="0.2">
      <c r="B59" s="59" t="s">
        <v>124</v>
      </c>
      <c r="C59" s="60">
        <f t="shared" si="8"/>
        <v>0</v>
      </c>
      <c r="D59" s="60">
        <f t="shared" si="9"/>
        <v>0</v>
      </c>
      <c r="E59" s="60">
        <f t="shared" si="10"/>
        <v>0</v>
      </c>
      <c r="F59" s="60">
        <f t="shared" si="11"/>
        <v>0</v>
      </c>
      <c r="G59" s="61">
        <v>0.02</v>
      </c>
      <c r="H59" s="49">
        <f>IF(G59=5%,BDI!$E$35,IF('Custo por unidade'!G59=4%,BDI!$F$35,IF('Custo por unidade'!G59=3%,BDI!$G$35,IF('Custo por unidade'!G59=2.5%,BDI!$H$35,BDI!$I$35))))</f>
        <v>0.1019</v>
      </c>
      <c r="I59" s="62">
        <f t="shared" si="12"/>
        <v>0</v>
      </c>
      <c r="J59" s="62">
        <f t="shared" si="13"/>
        <v>0</v>
      </c>
      <c r="K59" s="62">
        <f t="shared" si="14"/>
        <v>0</v>
      </c>
      <c r="L59" s="62">
        <f t="shared" si="15"/>
        <v>0</v>
      </c>
      <c r="N59" s="64">
        <v>690.87694210381687</v>
      </c>
      <c r="O59" s="64">
        <v>785.40521872258785</v>
      </c>
      <c r="P59" s="64">
        <v>1368.3295912050094</v>
      </c>
      <c r="Q59" s="64">
        <v>3023.9565770886238</v>
      </c>
    </row>
    <row r="60" spans="2:17" s="40" customFormat="1" ht="18" customHeight="1" x14ac:dyDescent="0.2">
      <c r="B60" s="59" t="s">
        <v>125</v>
      </c>
      <c r="C60" s="60">
        <f t="shared" si="8"/>
        <v>0</v>
      </c>
      <c r="D60" s="60">
        <f t="shared" si="9"/>
        <v>0</v>
      </c>
      <c r="E60" s="60">
        <f t="shared" si="10"/>
        <v>0</v>
      </c>
      <c r="F60" s="60">
        <f t="shared" si="11"/>
        <v>0</v>
      </c>
      <c r="G60" s="61">
        <v>0.03</v>
      </c>
      <c r="H60" s="49">
        <f>IF(G60=5%,BDI!$E$35,IF('Custo por unidade'!G60=4%,BDI!$F$35,IF('Custo por unidade'!G60=3%,BDI!$G$35,IF('Custo por unidade'!G60=2.5%,BDI!$H$35,BDI!$I$35))))</f>
        <v>0.1142</v>
      </c>
      <c r="I60" s="62">
        <f t="shared" si="12"/>
        <v>0</v>
      </c>
      <c r="J60" s="62">
        <f t="shared" si="13"/>
        <v>0</v>
      </c>
      <c r="K60" s="62">
        <f t="shared" si="14"/>
        <v>0</v>
      </c>
      <c r="L60" s="62">
        <f t="shared" si="15"/>
        <v>0</v>
      </c>
      <c r="M60" s="39"/>
      <c r="N60" s="64">
        <v>658.41382809702679</v>
      </c>
      <c r="O60" s="64">
        <v>785.85999438590579</v>
      </c>
      <c r="P60" s="64">
        <v>1359.3677426858615</v>
      </c>
      <c r="Q60" s="64">
        <v>1359.3677426858615</v>
      </c>
    </row>
    <row r="61" spans="2:17" s="40" customFormat="1" ht="18" customHeight="1" x14ac:dyDescent="0.2">
      <c r="B61" s="59" t="s">
        <v>126</v>
      </c>
      <c r="C61" s="60">
        <f t="shared" si="8"/>
        <v>0</v>
      </c>
      <c r="D61" s="60">
        <f t="shared" si="9"/>
        <v>0</v>
      </c>
      <c r="E61" s="60">
        <f t="shared" si="10"/>
        <v>0</v>
      </c>
      <c r="F61" s="60">
        <f t="shared" si="11"/>
        <v>0</v>
      </c>
      <c r="G61" s="61">
        <v>0.03</v>
      </c>
      <c r="H61" s="49">
        <f>IF(G61=5%,BDI!$E$35,IF('Custo por unidade'!G61=4%,BDI!$F$35,IF('Custo por unidade'!G61=3%,BDI!$G$35,IF('Custo por unidade'!G61=2.5%,BDI!$H$35,BDI!$I$35))))</f>
        <v>0.1142</v>
      </c>
      <c r="I61" s="62">
        <f t="shared" si="12"/>
        <v>0</v>
      </c>
      <c r="J61" s="62">
        <f t="shared" si="13"/>
        <v>0</v>
      </c>
      <c r="K61" s="62">
        <f t="shared" si="14"/>
        <v>0</v>
      </c>
      <c r="L61" s="62">
        <f t="shared" si="15"/>
        <v>0</v>
      </c>
      <c r="M61" s="39"/>
      <c r="N61" s="64">
        <v>994.71089761987707</v>
      </c>
      <c r="O61" s="64">
        <v>1185.8801470531955</v>
      </c>
      <c r="P61" s="64">
        <v>1727.5263537809317</v>
      </c>
      <c r="Q61" s="64">
        <v>3487.857532869722</v>
      </c>
    </row>
    <row r="62" spans="2:17" s="40" customFormat="1" ht="18" customHeight="1" x14ac:dyDescent="0.2">
      <c r="B62" s="59" t="s">
        <v>127</v>
      </c>
      <c r="C62" s="60">
        <f t="shared" si="8"/>
        <v>0</v>
      </c>
      <c r="D62" s="60">
        <f t="shared" si="9"/>
        <v>0</v>
      </c>
      <c r="E62" s="60">
        <f t="shared" si="10"/>
        <v>0</v>
      </c>
      <c r="F62" s="60">
        <f t="shared" si="11"/>
        <v>0</v>
      </c>
      <c r="G62" s="61">
        <v>0.03</v>
      </c>
      <c r="H62" s="49">
        <f>IF(G62=5%,BDI!$E$35,IF('Custo por unidade'!G62=4%,BDI!$F$35,IF('Custo por unidade'!G62=3%,BDI!$G$35,IF('Custo por unidade'!G62=2.5%,BDI!$H$35,BDI!$I$35))))</f>
        <v>0.1142</v>
      </c>
      <c r="I62" s="62">
        <f t="shared" si="12"/>
        <v>0</v>
      </c>
      <c r="J62" s="62">
        <f t="shared" si="13"/>
        <v>0</v>
      </c>
      <c r="K62" s="62">
        <f t="shared" si="14"/>
        <v>0</v>
      </c>
      <c r="L62" s="62">
        <f t="shared" si="15"/>
        <v>0</v>
      </c>
      <c r="M62" s="39"/>
      <c r="N62" s="64">
        <v>788.73605418861882</v>
      </c>
      <c r="O62" s="64">
        <v>916.18222047749794</v>
      </c>
      <c r="P62" s="64">
        <v>1489.6899687774535</v>
      </c>
      <c r="Q62" s="64">
        <v>3192.5527104662438</v>
      </c>
    </row>
    <row r="63" spans="2:17" s="40" customFormat="1" ht="18" customHeight="1" x14ac:dyDescent="0.2">
      <c r="B63" s="59" t="s">
        <v>128</v>
      </c>
      <c r="C63" s="60">
        <f t="shared" si="8"/>
        <v>0</v>
      </c>
      <c r="D63" s="60">
        <f t="shared" si="9"/>
        <v>0</v>
      </c>
      <c r="E63" s="60">
        <f t="shared" si="10"/>
        <v>0</v>
      </c>
      <c r="F63" s="60">
        <f t="shared" si="11"/>
        <v>0</v>
      </c>
      <c r="G63" s="61">
        <v>0.02</v>
      </c>
      <c r="H63" s="49">
        <f>IF(G63=5%,BDI!$E$35,IF('Custo por unidade'!G63=4%,BDI!$F$35,IF('Custo por unidade'!G63=3%,BDI!$G$35,IF('Custo por unidade'!G63=2.5%,BDI!$H$35,BDI!$I$35))))</f>
        <v>0.1019</v>
      </c>
      <c r="I63" s="62">
        <f t="shared" si="12"/>
        <v>0</v>
      </c>
      <c r="J63" s="62">
        <f t="shared" si="13"/>
        <v>0</v>
      </c>
      <c r="K63" s="62">
        <f t="shared" si="14"/>
        <v>0</v>
      </c>
      <c r="L63" s="62">
        <f t="shared" si="15"/>
        <v>0</v>
      </c>
      <c r="M63" s="39"/>
      <c r="N63" s="64">
        <v>613.3807971735439</v>
      </c>
      <c r="O63" s="64">
        <v>707.90907379231498</v>
      </c>
      <c r="P63" s="64">
        <v>660.64493548292955</v>
      </c>
      <c r="Q63" s="64">
        <v>660.64493548292955</v>
      </c>
    </row>
    <row r="64" spans="2:17" s="40" customFormat="1" ht="18" customHeight="1" x14ac:dyDescent="0.2">
      <c r="B64" s="59" t="s">
        <v>129</v>
      </c>
      <c r="C64" s="60">
        <f t="shared" ref="C64:C70" si="16">I64/(1+$H64)</f>
        <v>0</v>
      </c>
      <c r="D64" s="60">
        <f t="shared" ref="D64:D70" si="17">J64/(1+$H64)</f>
        <v>0</v>
      </c>
      <c r="E64" s="60">
        <f t="shared" ref="E64:E70" si="18">K64/(1+$H64)</f>
        <v>0</v>
      </c>
      <c r="F64" s="60">
        <f t="shared" ref="F64:F70" si="19">L64/(1+$H64)</f>
        <v>0</v>
      </c>
      <c r="G64" s="61">
        <v>0.03</v>
      </c>
      <c r="H64" s="49">
        <f>IF(G64=5%,BDI!$E$35,IF('Custo por unidade'!G64=4%,BDI!$F$35,IF('Custo por unidade'!G64=3%,BDI!$G$35,IF('Custo por unidade'!G64=2.5%,BDI!$H$35,BDI!$I$35))))</f>
        <v>0.1142</v>
      </c>
      <c r="I64" s="62">
        <f t="shared" ref="I64:I70" si="20">N64*(1-$F$8)</f>
        <v>0</v>
      </c>
      <c r="J64" s="62">
        <f t="shared" ref="J64:J70" si="21">O64*(1-$F$8)</f>
        <v>0</v>
      </c>
      <c r="K64" s="62">
        <f t="shared" ref="K64:K70" si="22">P64*(1-$F$8)</f>
        <v>0</v>
      </c>
      <c r="L64" s="62">
        <f t="shared" ref="L64:L70" si="23">Q64*(1-$F$8)</f>
        <v>0</v>
      </c>
      <c r="M64" s="39"/>
      <c r="N64" s="64">
        <v>694.01238830320153</v>
      </c>
      <c r="O64" s="64">
        <v>789.59701301986081</v>
      </c>
      <c r="P64" s="64">
        <v>741.80470066153134</v>
      </c>
      <c r="Q64" s="64">
        <v>741.80470066153134</v>
      </c>
    </row>
    <row r="65" spans="2:17" s="40" customFormat="1" ht="18" customHeight="1" x14ac:dyDescent="0.2">
      <c r="B65" s="59" t="s">
        <v>130</v>
      </c>
      <c r="C65" s="60">
        <f t="shared" si="16"/>
        <v>0</v>
      </c>
      <c r="D65" s="60">
        <f t="shared" si="17"/>
        <v>0</v>
      </c>
      <c r="E65" s="60">
        <f t="shared" si="18"/>
        <v>0</v>
      </c>
      <c r="F65" s="60">
        <f t="shared" si="19"/>
        <v>0</v>
      </c>
      <c r="G65" s="61">
        <v>0.03</v>
      </c>
      <c r="H65" s="49">
        <f>IF(G65=5%,BDI!$E$35,IF('Custo por unidade'!G65=4%,BDI!$F$35,IF('Custo por unidade'!G65=3%,BDI!$G$35,IF('Custo por unidade'!G65=2.5%,BDI!$H$35,BDI!$I$35))))</f>
        <v>0.1142</v>
      </c>
      <c r="I65" s="62">
        <f t="shared" si="20"/>
        <v>0</v>
      </c>
      <c r="J65" s="62">
        <f t="shared" si="21"/>
        <v>0</v>
      </c>
      <c r="K65" s="62">
        <f t="shared" si="22"/>
        <v>0</v>
      </c>
      <c r="L65" s="62">
        <f t="shared" si="23"/>
        <v>0</v>
      </c>
      <c r="M65" s="39"/>
      <c r="N65" s="64">
        <v>713.07837933139376</v>
      </c>
      <c r="O65" s="64">
        <v>808.66300404805293</v>
      </c>
      <c r="P65" s="64">
        <v>760.87069168972334</v>
      </c>
      <c r="Q65" s="64">
        <v>760.87069168972334</v>
      </c>
    </row>
    <row r="66" spans="2:17" s="40" customFormat="1" ht="18" customHeight="1" x14ac:dyDescent="0.2">
      <c r="B66" s="59" t="s">
        <v>131</v>
      </c>
      <c r="C66" s="60">
        <f t="shared" si="16"/>
        <v>0</v>
      </c>
      <c r="D66" s="60">
        <f t="shared" si="17"/>
        <v>0</v>
      </c>
      <c r="E66" s="60">
        <f t="shared" si="18"/>
        <v>0</v>
      </c>
      <c r="F66" s="60">
        <f t="shared" si="19"/>
        <v>0</v>
      </c>
      <c r="G66" s="61">
        <v>0.04</v>
      </c>
      <c r="H66" s="49">
        <f>IF(G66=5%,BDI!$E$35,IF('Custo por unidade'!G66=4%,BDI!$F$35,IF('Custo por unidade'!G66=3%,BDI!$G$35,IF('Custo por unidade'!G66=2.5%,BDI!$H$35,BDI!$I$35))))</f>
        <v>0.1268</v>
      </c>
      <c r="I66" s="62">
        <f t="shared" si="20"/>
        <v>0</v>
      </c>
      <c r="J66" s="62">
        <f t="shared" si="21"/>
        <v>0</v>
      </c>
      <c r="K66" s="62">
        <f t="shared" si="22"/>
        <v>0</v>
      </c>
      <c r="L66" s="62">
        <f t="shared" si="23"/>
        <v>0</v>
      </c>
      <c r="M66" s="39"/>
      <c r="N66" s="64">
        <v>722.98013781405257</v>
      </c>
      <c r="O66" s="64">
        <v>819.64342784193582</v>
      </c>
      <c r="P66" s="64">
        <v>771.31178282799408</v>
      </c>
      <c r="Q66" s="64">
        <v>2358.6655124664362</v>
      </c>
    </row>
    <row r="67" spans="2:17" s="40" customFormat="1" ht="18" customHeight="1" x14ac:dyDescent="0.2">
      <c r="B67" s="59" t="s">
        <v>132</v>
      </c>
      <c r="C67" s="60">
        <f t="shared" si="16"/>
        <v>0</v>
      </c>
      <c r="D67" s="60">
        <f t="shared" si="17"/>
        <v>0</v>
      </c>
      <c r="E67" s="60">
        <f t="shared" si="18"/>
        <v>0</v>
      </c>
      <c r="F67" s="60">
        <f t="shared" si="19"/>
        <v>0</v>
      </c>
      <c r="G67" s="61">
        <v>0.03</v>
      </c>
      <c r="H67" s="49">
        <f>IF(G67=5%,BDI!$E$35,IF('Custo por unidade'!G67=4%,BDI!$F$35,IF('Custo por unidade'!G67=3%,BDI!$G$35,IF('Custo por unidade'!G67=2.5%,BDI!$H$35,BDI!$I$35))))</f>
        <v>0.1142</v>
      </c>
      <c r="I67" s="62">
        <f t="shared" si="20"/>
        <v>0</v>
      </c>
      <c r="J67" s="62">
        <f t="shared" si="21"/>
        <v>0</v>
      </c>
      <c r="K67" s="62">
        <f t="shared" si="22"/>
        <v>0</v>
      </c>
      <c r="L67" s="62">
        <f t="shared" si="23"/>
        <v>0</v>
      </c>
      <c r="M67" s="39"/>
      <c r="N67" s="64">
        <v>799.9443221879452</v>
      </c>
      <c r="O67" s="64">
        <v>927.3904884768242</v>
      </c>
      <c r="P67" s="64">
        <v>863.66740533238476</v>
      </c>
      <c r="Q67" s="64">
        <v>863.66740533238476</v>
      </c>
    </row>
    <row r="68" spans="2:17" s="40" customFormat="1" ht="18" customHeight="1" x14ac:dyDescent="0.2">
      <c r="B68" s="59" t="s">
        <v>133</v>
      </c>
      <c r="C68" s="60">
        <f t="shared" si="16"/>
        <v>0</v>
      </c>
      <c r="D68" s="60">
        <f t="shared" si="17"/>
        <v>0</v>
      </c>
      <c r="E68" s="60">
        <f t="shared" si="18"/>
        <v>0</v>
      </c>
      <c r="F68" s="60">
        <f t="shared" si="19"/>
        <v>0</v>
      </c>
      <c r="G68" s="61">
        <v>0.03</v>
      </c>
      <c r="H68" s="49">
        <f>IF(G68=5%,BDI!$E$35,IF('Custo por unidade'!G68=4%,BDI!$F$35,IF('Custo por unidade'!G68=3%,BDI!$G$35,IF('Custo por unidade'!G68=2.5%,BDI!$H$35,BDI!$I$35))))</f>
        <v>0.1142</v>
      </c>
      <c r="I68" s="62">
        <f t="shared" si="20"/>
        <v>0</v>
      </c>
      <c r="J68" s="62">
        <f t="shared" si="21"/>
        <v>0</v>
      </c>
      <c r="K68" s="62">
        <f t="shared" si="22"/>
        <v>0</v>
      </c>
      <c r="L68" s="62">
        <f t="shared" si="23"/>
        <v>0</v>
      </c>
      <c r="M68" s="39"/>
      <c r="N68" s="64">
        <v>636.02862479526743</v>
      </c>
      <c r="O68" s="64">
        <v>731.61324951192671</v>
      </c>
      <c r="P68" s="64">
        <v>683.82093715359713</v>
      </c>
      <c r="Q68" s="64">
        <v>683.82093715359713</v>
      </c>
    </row>
    <row r="69" spans="2:17" s="40" customFormat="1" ht="18" customHeight="1" x14ac:dyDescent="0.2">
      <c r="B69" s="59" t="s">
        <v>134</v>
      </c>
      <c r="C69" s="60">
        <f t="shared" si="16"/>
        <v>0</v>
      </c>
      <c r="D69" s="60">
        <f t="shared" si="17"/>
        <v>0</v>
      </c>
      <c r="E69" s="60">
        <f t="shared" si="18"/>
        <v>0</v>
      </c>
      <c r="F69" s="60">
        <f t="shared" si="19"/>
        <v>0</v>
      </c>
      <c r="G69" s="61">
        <v>0.04</v>
      </c>
      <c r="H69" s="49">
        <f>IF(G69=5%,BDI!$E$35,IF('Custo por unidade'!G69=4%,BDI!$F$35,IF('Custo por unidade'!G69=3%,BDI!$G$35,IF('Custo por unidade'!G69=2.5%,BDI!$H$35,BDI!$I$35))))</f>
        <v>0.1268</v>
      </c>
      <c r="I69" s="62">
        <f t="shared" si="20"/>
        <v>0</v>
      </c>
      <c r="J69" s="62">
        <f t="shared" si="21"/>
        <v>0</v>
      </c>
      <c r="K69" s="62">
        <f t="shared" si="22"/>
        <v>0</v>
      </c>
      <c r="L69" s="62">
        <f t="shared" si="23"/>
        <v>0</v>
      </c>
      <c r="M69" s="39"/>
      <c r="N69" s="64">
        <v>1393.2357431729192</v>
      </c>
      <c r="O69" s="64">
        <v>1586.5623232286855</v>
      </c>
      <c r="P69" s="64">
        <v>2134.3209667200235</v>
      </c>
      <c r="Q69" s="64">
        <v>3914.5173509584656</v>
      </c>
    </row>
    <row r="70" spans="2:17" s="40" customFormat="1" ht="18" customHeight="1" x14ac:dyDescent="0.2">
      <c r="B70" s="59" t="s">
        <v>135</v>
      </c>
      <c r="C70" s="60">
        <f t="shared" si="16"/>
        <v>0</v>
      </c>
      <c r="D70" s="60">
        <f t="shared" si="17"/>
        <v>0</v>
      </c>
      <c r="E70" s="60">
        <f t="shared" si="18"/>
        <v>0</v>
      </c>
      <c r="F70" s="60">
        <f t="shared" si="19"/>
        <v>0</v>
      </c>
      <c r="G70" s="61">
        <v>0.02</v>
      </c>
      <c r="H70" s="49">
        <f>IF(G70=5%,BDI!$E$35,IF('Custo por unidade'!G70=4%,BDI!$F$35,IF('Custo por unidade'!G70=3%,BDI!$G$35,IF('Custo por unidade'!G70=2.5%,BDI!$H$35,BDI!$I$35))))</f>
        <v>0.1019</v>
      </c>
      <c r="I70" s="62">
        <f t="shared" si="20"/>
        <v>0</v>
      </c>
      <c r="J70" s="62">
        <f t="shared" si="21"/>
        <v>0</v>
      </c>
      <c r="K70" s="62">
        <f t="shared" si="22"/>
        <v>0</v>
      </c>
      <c r="L70" s="62">
        <f t="shared" si="23"/>
        <v>0</v>
      </c>
      <c r="M70" s="39"/>
      <c r="N70" s="64">
        <v>822.70318943629218</v>
      </c>
      <c r="O70" s="64">
        <v>917.23146605506327</v>
      </c>
      <c r="P70" s="64">
        <v>869.96732774567772</v>
      </c>
      <c r="Q70" s="64">
        <v>869.96732774567772</v>
      </c>
    </row>
    <row r="71" spans="2:17" ht="18" customHeight="1" x14ac:dyDescent="0.2">
      <c r="B71" s="45" t="s">
        <v>77</v>
      </c>
      <c r="C71" s="65">
        <f>SUM(C46:C70)</f>
        <v>0</v>
      </c>
      <c r="D71" s="65">
        <f>SUM(D46:D70)</f>
        <v>0</v>
      </c>
      <c r="E71" s="65">
        <f>SUM(E46:E70)</f>
        <v>0</v>
      </c>
      <c r="F71" s="65">
        <f>SUM(F46:F70)</f>
        <v>0</v>
      </c>
      <c r="G71" s="65" t="s">
        <v>50</v>
      </c>
      <c r="H71" s="73" t="s">
        <v>50</v>
      </c>
      <c r="I71" s="74">
        <f>SUM(I46:I70)</f>
        <v>0</v>
      </c>
      <c r="J71" s="74">
        <f>SUM(J46:J70)</f>
        <v>0</v>
      </c>
      <c r="K71" s="74">
        <f>SUM(K46:K70)</f>
        <v>0</v>
      </c>
      <c r="L71" s="74">
        <f>SUM(L46:L70)</f>
        <v>0</v>
      </c>
      <c r="M71" s="40"/>
      <c r="N71" s="66">
        <f>SUM(N46:N70)</f>
        <v>19267.139493088627</v>
      </c>
      <c r="O71" s="66">
        <f>SUM(O46:O70)</f>
        <v>22234.763497327756</v>
      </c>
      <c r="P71" s="66">
        <f>SUM(P46:P70)</f>
        <v>26500.857526624113</v>
      </c>
      <c r="Q71" s="66">
        <f>SUM(Q46:Q70)</f>
        <v>43557.643294538182</v>
      </c>
    </row>
    <row r="72" spans="2:17" ht="24.75" customHeight="1" x14ac:dyDescent="0.2">
      <c r="C72" s="67"/>
      <c r="H72" s="67"/>
      <c r="J72" s="67"/>
      <c r="N72" s="67"/>
    </row>
    <row r="73" spans="2:17" ht="24.75" customHeight="1" x14ac:dyDescent="0.2">
      <c r="B73" s="108" t="s">
        <v>61</v>
      </c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O73" s="67"/>
    </row>
    <row r="74" spans="2:17" ht="44.25" customHeight="1" x14ac:dyDescent="0.2">
      <c r="B74" s="109" t="s">
        <v>103</v>
      </c>
      <c r="C74" s="109"/>
      <c r="D74" s="109"/>
      <c r="E74" s="109"/>
      <c r="F74" s="109"/>
      <c r="G74" s="109"/>
      <c r="H74" s="109"/>
      <c r="I74" s="109"/>
      <c r="J74" s="109"/>
      <c r="K74" s="109"/>
      <c r="L74" s="109"/>
      <c r="M74" s="109"/>
    </row>
    <row r="75" spans="2:17" ht="25.5" customHeight="1" x14ac:dyDescent="0.2">
      <c r="B75" s="109" t="s">
        <v>104</v>
      </c>
      <c r="C75" s="109"/>
      <c r="D75" s="109"/>
      <c r="E75" s="109"/>
      <c r="F75" s="109"/>
      <c r="G75" s="109"/>
      <c r="H75" s="109"/>
      <c r="I75" s="109"/>
      <c r="J75" s="109"/>
      <c r="K75" s="109"/>
      <c r="L75" s="109"/>
      <c r="M75" s="109"/>
    </row>
    <row r="76" spans="2:17" ht="54.75" customHeight="1" x14ac:dyDescent="0.2">
      <c r="B76" s="110" t="s">
        <v>106</v>
      </c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</row>
    <row r="77" spans="2:17" ht="18" customHeight="1" x14ac:dyDescent="0.2"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</row>
  </sheetData>
  <sheetProtection algorithmName="SHA-512" hashValue="YE9NRXJ8mrh/GuZw2WMWBwtkDAh4LfL1V/e4noEgKiOXVOAOGAQGiYmZehIQN4qUaql3gykd/x1FV5RVEycKIA==" saltValue="wdWh44Od4iok2OLWGWloLA==" spinCount="100000" sheet="1" objects="1" scenarios="1"/>
  <mergeCells count="21">
    <mergeCell ref="B2:L2"/>
    <mergeCell ref="B3:L3"/>
    <mergeCell ref="B12:B13"/>
    <mergeCell ref="C12:D12"/>
    <mergeCell ref="E12:F12"/>
    <mergeCell ref="G12:I12"/>
    <mergeCell ref="B5:G5"/>
    <mergeCell ref="B10:I10"/>
    <mergeCell ref="B41:L41"/>
    <mergeCell ref="B43:L43"/>
    <mergeCell ref="B44:B45"/>
    <mergeCell ref="C44:F44"/>
    <mergeCell ref="G44:G45"/>
    <mergeCell ref="H44:H45"/>
    <mergeCell ref="I44:L44"/>
    <mergeCell ref="B77:M77"/>
    <mergeCell ref="N44:Q44"/>
    <mergeCell ref="B73:M73"/>
    <mergeCell ref="B74:M74"/>
    <mergeCell ref="B75:M75"/>
    <mergeCell ref="B76:M76"/>
  </mergeCells>
  <printOptions horizontalCentered="1"/>
  <pageMargins left="0.39374999999999999" right="0.39374999999999999" top="0.39374999999999999" bottom="0.39374999999999999" header="0.511811023622047" footer="0.511811023622047"/>
  <pageSetup paperSize="9" fitToWidth="2" pageOrder="overThenDown" orientation="portrait" useFirstPageNumber="1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AB8D7F-9A48-4EFA-AF71-09860A9ABE40}">
  <ds:schemaRefs>
    <ds:schemaRef ds:uri="http://www.w3.org/XML/1998/namespace"/>
    <ds:schemaRef ds:uri="706c7f7c-e32b-4162-b9b5-46b4313c91a4"/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132d983b-bc52-4905-b3a2-4655d790e7be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0507E44-4713-4A78-A854-CC23B0E424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37AF82-4305-46B9-94DD-F43D506A06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Proposta</vt:lpstr>
      <vt:lpstr>BDI</vt:lpstr>
      <vt:lpstr>Custo por unidade</vt:lpstr>
      <vt:lpstr>BDI!Area_de_impressao</vt:lpstr>
      <vt:lpstr>'Custo por unidade'!Area_de_impressao</vt:lpstr>
      <vt:lpstr>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>Bruno Fernandes</cp:lastModifiedBy>
  <cp:revision>198</cp:revision>
  <dcterms:created xsi:type="dcterms:W3CDTF">2015-06-24T11:48:55Z</dcterms:created>
  <dcterms:modified xsi:type="dcterms:W3CDTF">2025-09-04T18:21:06Z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